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  <sheet name="wyd.majątkowe (2)" sheetId="2" r:id="rId2"/>
  </sheets>
  <definedNames/>
  <calcPr fullCalcOnLoad="1"/>
</workbook>
</file>

<file path=xl/sharedStrings.xml><?xml version="1.0" encoding="utf-8"?>
<sst xmlns="http://schemas.openxmlformats.org/spreadsheetml/2006/main" count="416" uniqueCount="143">
  <si>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</si>
  <si>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</si>
  <si>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</si>
  <si>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</si>
  <si>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</si>
  <si>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</si>
  <si>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</si>
  <si>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>Gospodarka gruntami i nieruchomościami</t>
  </si>
  <si>
    <t>Ochotnicze straże pożarne</t>
  </si>
  <si>
    <t>Gospodarka ściekowa i ochrona wód</t>
  </si>
  <si>
    <t xml:space="preserve">Wydatki inwestycyjne jednostek i zakładów budżetowych </t>
  </si>
  <si>
    <t xml:space="preserve">Wydatki inwestycyjne jednostek budżetowych 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</si>
  <si>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</si>
  <si>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</si>
  <si>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</si>
  <si>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</si>
  <si>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</si>
  <si>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</si>
  <si>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Bezpieczeństwo publiczne i ochrona p.pożarowa</t>
  </si>
  <si>
    <t>Domy i ośrodki kultury, świetlice i kluby</t>
  </si>
  <si>
    <t xml:space="preserve">OŚWIATA I WYCHOWANIE </t>
  </si>
  <si>
    <t xml:space="preserve">Wydatki inwestycyjne jednostek i zakładów  budżetowych </t>
  </si>
  <si>
    <t>Zakupy inwestycyjne jednostek i zakladów budzetowych</t>
  </si>
  <si>
    <t>Plan po zmianach</t>
  </si>
  <si>
    <t>Nazwa zadania inwestycyjnego</t>
  </si>
  <si>
    <t>Dotacje celowe z budżetu na finansowanie lub dofinansowanie kosztów realizacji inwestycji i zakupów inwestycyjnych innych jednostek sektora finansów publicznych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</si>
  <si>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</si>
  <si>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</si>
  <si>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</si>
  <si>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</si>
  <si>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</si>
  <si>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</si>
  <si>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</si>
  <si>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</si>
  <si>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</si>
  <si>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</si>
  <si>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 xml:space="preserve">Wykup nieruchomości </t>
  </si>
  <si>
    <t>Gospodarka odpadami</t>
  </si>
  <si>
    <t>Razem  wydatki MAJĄTKOWE</t>
  </si>
  <si>
    <t>Gimnazja</t>
  </si>
  <si>
    <t>Obiekty sportowe</t>
  </si>
  <si>
    <t>Pozostała działalnosć</t>
  </si>
  <si>
    <t xml:space="preserve">źródło pokrycia: środki własne </t>
  </si>
  <si>
    <t>Ogółem,w tym :</t>
  </si>
  <si>
    <t xml:space="preserve">Zakupy inwestycyjne jednostek budżetowych </t>
  </si>
  <si>
    <t>Wzrost potencjału turystycznego miejscowosci Jeziorany poprzez renowację zabytkowej fosy</t>
  </si>
  <si>
    <t>wydatki niewykonane minus zobowiazania niewymagalne  (7-8 -11)</t>
  </si>
  <si>
    <t>Budowa punktu selektywnej zbiórki odpadów komunalnych</t>
  </si>
  <si>
    <t xml:space="preserve">Wydatki na zakupy inwestycyjne </t>
  </si>
  <si>
    <t>Przedszkola</t>
  </si>
  <si>
    <t>źródło pokrycia:  dotacje i inne środki</t>
  </si>
  <si>
    <t xml:space="preserve">Zobowiąza   nia niewyma galne </t>
  </si>
  <si>
    <t>% wskaź   nik      8:5</t>
  </si>
  <si>
    <t>Wydatki inwestycyjne na drogach</t>
  </si>
  <si>
    <t>Przebudowa ulicy Górskiej</t>
  </si>
  <si>
    <t>Oświetlenie ulic, placów i dróg</t>
  </si>
  <si>
    <t>Rozpowszechnianie usług Ośrodka Sportu i Rekreacji obywatelom Gminy Jeziorany z wykorzystaniem internetu oraz technologii informacyjno-komunikacyjnych</t>
  </si>
  <si>
    <t>Wykonanie 2015</t>
  </si>
  <si>
    <t>Budowa bazy lokalowej dla OSP Jeziorany</t>
  </si>
  <si>
    <t>Rozbudowa bazy lokalowej dla OSP Radostowo</t>
  </si>
  <si>
    <t>Rozbudowa bazy lokalowej dla OSP Derc</t>
  </si>
  <si>
    <t>CO 8.000; polbruk na posesji i wykonanie nowych schodów 10.000</t>
  </si>
  <si>
    <t>Wdrożenie programu Nekropolis</t>
  </si>
  <si>
    <t>Naprawa muru wokół cmentarza</t>
  </si>
  <si>
    <t>Zakup rowerów wodnych na plażę w Tłokowie</t>
  </si>
  <si>
    <t>Budowa chodnika ulica Parchimowicza</t>
  </si>
  <si>
    <t>Zakup ciepłomierza do kotłowni</t>
  </si>
  <si>
    <t>Komendy wojewódzkie Policji</t>
  </si>
  <si>
    <t>Wpłaty jednostek na państwowy fundusz celowy na finansowanie lub dofinansowanie zaań inwestycyjnych</t>
  </si>
  <si>
    <t>w tym ….7</t>
  </si>
  <si>
    <t>…….9</t>
  </si>
  <si>
    <t>…..0</t>
  </si>
  <si>
    <t>razem …7+…9</t>
  </si>
  <si>
    <t xml:space="preserve">Razem INWESTYCJE </t>
  </si>
  <si>
    <t>….0</t>
  </si>
  <si>
    <t xml:space="preserve">Zbiorczo  MAJĄTKOWE </t>
  </si>
  <si>
    <t xml:space="preserve">pozostałe MAJATKOWE </t>
  </si>
  <si>
    <t>Plan z Uchwały Rady 2016</t>
  </si>
  <si>
    <t>Wykonanie 2016</t>
  </si>
  <si>
    <t>% wskaź nik 2016r. 8:7</t>
  </si>
  <si>
    <t>Budowa sieci wodociagowej Olszewnik - TłokowoPROJEKT</t>
  </si>
  <si>
    <t>Budowa sieci wodociagowej Modliny-Franknowo</t>
  </si>
  <si>
    <t>Budowa Stacji Uzdatniania Wody Studzianka</t>
  </si>
  <si>
    <t>Wykonanie dokumentacji projektowo-kosztorysowej budowy pompowni sieciowej wody w m.Radostowo wraz z budową</t>
  </si>
  <si>
    <t>Modernizacja (z czyszczeniem) zbiornika wieżowego w Jezioranach</t>
  </si>
  <si>
    <t>Modernizacja SUW w Jezioranach</t>
  </si>
  <si>
    <t>Modernizacja SUW Krokowo</t>
  </si>
  <si>
    <t>Budowa wodociagu Jeziorany Kolonia - Krokowo</t>
  </si>
  <si>
    <t>Budowa wodociagu w Studziance zabudowa kolonijna II ETAP</t>
  </si>
  <si>
    <t>Przebudowa ulicy Mostowej</t>
  </si>
  <si>
    <t xml:space="preserve">przebudowa drogi gminnej ul.Rzemieślnicza,budowa chodnika wzdłuż drogi Parchimowicza </t>
  </si>
  <si>
    <t>FUNDUSZ SOŁECKI</t>
  </si>
  <si>
    <t>Przebudowa drogi Franknowo Polkajmy Nr 163001</t>
  </si>
  <si>
    <t>Przebudowa drogi we Franknowie</t>
  </si>
  <si>
    <t>Przebudowa drogi Franknowo-Kramarzewo Nr 163001</t>
  </si>
  <si>
    <t>Rozbiórka budynków w msc. Lekity, Franknowo oraz byłego Kina WARMIA</t>
  </si>
  <si>
    <t xml:space="preserve">Wydatki  na zakupy inwestycyjne  jednostek budżetowych  </t>
  </si>
  <si>
    <t>Przebudowa budynku byłego internatu na potrzeby związane z aktywizacją osób bezrobotnych (Rewitalizacja społeczna)</t>
  </si>
  <si>
    <t>Program -ewidencja dróg</t>
  </si>
  <si>
    <t>Program - ewidencja zabytków</t>
  </si>
  <si>
    <t>Zakup komouterów</t>
  </si>
  <si>
    <t>ZADANIA W RAMACH FUNDUSZU SOŁECKIEGO:</t>
  </si>
  <si>
    <t>Przebudowa łącznika między Gimnazjum a salą gimnastyczną</t>
  </si>
  <si>
    <t>Budowa sieci kanalizacji sanitarnej Kalis</t>
  </si>
  <si>
    <t>Modernizacja przepompowni ścieków Wójtówko</t>
  </si>
  <si>
    <t>Modernizacja oczyszczalni ścieków Radostowo</t>
  </si>
  <si>
    <t>Modernizacja oczyszczalni ścieków Franknowo</t>
  </si>
  <si>
    <t>Ochrona powietrza atmosferycznego i klimatu</t>
  </si>
  <si>
    <t>Budowa instalacji fotowoltanicznej na budynku świetlicy w Radostowie i Franknowie</t>
  </si>
  <si>
    <t xml:space="preserve">dokumentacja projektowa budowy oswietlenia  ul.Parchimowicza, &lt;kasztanowej, parkingu pprzy ul.Kopernika </t>
  </si>
  <si>
    <t>Budowa alejek na cmentarzu komunalnym</t>
  </si>
  <si>
    <t>ZADANIA W RAMACH FUNDUSZU SOŁECKIEGO</t>
  </si>
  <si>
    <t>Zakup bemaru stacjonarnego</t>
  </si>
  <si>
    <t>Dotacje celowe przekazane do samorzadu województwa na inwestycje i zakupy inwestycyjne realizowane na podstawie porozumień (umów) między jednostkami samorządu terytorialnego</t>
  </si>
  <si>
    <t>Drogi publiczne wojewódzkie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</si>
  <si>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</si>
  <si>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</si>
  <si>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>Przyłacze wodociagowe do OSP Derc</t>
  </si>
  <si>
    <t>Sieć wodociagowa Kalis Wilkiejmy</t>
  </si>
  <si>
    <t>Przyłacze wodociagowew stronę  świetlicy Derc</t>
  </si>
  <si>
    <r>
      <t xml:space="preserve">Projekt budowy sieci Tłokowo ( </t>
    </r>
    <r>
      <rPr>
        <sz val="6"/>
        <rFont val="Times New Roman"/>
        <family val="1"/>
      </rPr>
      <t>do.p.Rosiak)</t>
    </r>
  </si>
  <si>
    <t>Budowa wodociągu Modliny Franknowo</t>
  </si>
  <si>
    <t>Budowa pompowni wody w Radostowie</t>
  </si>
  <si>
    <t xml:space="preserve">przebudowa drogi gminnej ul.Łąkowa,budowa chodnika wzdłuż drogi Parchimowicza </t>
  </si>
  <si>
    <t>Dokumentacja projektowa przebudowy ul.Parchimowicza i Barczewskiej</t>
  </si>
  <si>
    <t>Przebudowa chodnika  i ulicy 1-go Maja</t>
  </si>
  <si>
    <t>Zakup przecinaka do betonu</t>
  </si>
  <si>
    <t>Przystosowanie i adaptacja budynków hydroforni w Żardenikach i Lekitach na budynki socjalne .(Przysto sowanie i adaptację budynków w Ustniku  oraz budyn ku gospodarczego przy ul. Sienkiewicza (po DPS) na budynki socjalne planuje się wykonać w 2017r.</t>
  </si>
  <si>
    <t xml:space="preserve">Budowa obiektów małej architektury( kapliczki) Franknowo- Wielewo  i przy ul. Barczewskiej  </t>
  </si>
  <si>
    <r>
      <t xml:space="preserve">Przystosowanie i adaptacja budynków hydroforni w Żardenikach i Lekitach . </t>
    </r>
    <r>
      <rPr>
        <sz val="6"/>
        <rFont val="Times New Roman"/>
        <family val="1"/>
      </rPr>
      <t>Adaptację budynku w Ustniku oraz  budynku gospodarczego przy ul. Sienkiewicza (po DPS) na budynki socjalne planuje się wykonać w 2017r.</t>
    </r>
  </si>
  <si>
    <t>Nabycie nieruchomości ul. Kościuszki (od ZWIK) na mieszkanie komunalne</t>
  </si>
  <si>
    <t>Zakup szafy</t>
  </si>
  <si>
    <t>wykonanie szaf ściennych w gabinecie po USC</t>
  </si>
  <si>
    <t>zakup  projektora - sala konferencyjna -PROMOCJA  gminy</t>
  </si>
  <si>
    <t>Budowa bazy lokalowej OSP Wójtówko</t>
  </si>
  <si>
    <t>Zbiornik wodny OSP Jeziorany</t>
  </si>
  <si>
    <t>Bezpieczeństwo Jezioran priorytetem lokalnych władz - monitoring</t>
  </si>
  <si>
    <t xml:space="preserve">Pozostała działalność </t>
  </si>
  <si>
    <t xml:space="preserve">Wydatki inwestycyjne jedniostek budzetowych </t>
  </si>
  <si>
    <t xml:space="preserve">Roboty inwest zastępcze na fosie </t>
  </si>
  <si>
    <t>roboty inwest budowl-wykonanie szaf ściennych w UM</t>
  </si>
  <si>
    <t>Biblioteki</t>
  </si>
  <si>
    <t>Zakup komputerów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</si>
</sst>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#,##0.0\ &quot;zł&quot;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164" fontId="0" fillId="0" borderId="0" xfId="0" applyNumberFormat="1" applyFont="1" applyAlignment="1">
      <alignment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13" xfId="0" applyNumberFormat="1" applyFont="1" applyBorder="1" applyAlignment="1">
      <alignment/>
    </xf>
    <xf numFmtId="0" fontId="11" fillId="0" borderId="14" xfId="0" applyFont="1" applyBorder="1" applyAlignment="1">
      <alignment vertical="top"/>
    </xf>
    <xf numFmtId="4" fontId="9" fillId="0" borderId="13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 vertical="top"/>
    </xf>
    <xf numFmtId="0" fontId="8" fillId="0" borderId="12" xfId="52" applyFont="1" applyBorder="1" applyAlignment="1">
      <alignment horizontal="left" vertical="top" wrapText="1"/>
      <protection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9" fillId="0" borderId="12" xfId="0" applyNumberFormat="1" applyFont="1" applyBorder="1" applyAlignment="1">
      <alignment vertical="top" wrapText="1"/>
    </xf>
    <xf numFmtId="0" fontId="8" fillId="0" borderId="13" xfId="52" applyFont="1" applyBorder="1" applyAlignment="1">
      <alignment horizontal="left" vertical="top" wrapText="1"/>
      <protection/>
    </xf>
    <xf numFmtId="0" fontId="14" fillId="0" borderId="12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vertical="top"/>
    </xf>
    <xf numFmtId="0" fontId="14" fillId="0" borderId="12" xfId="52" applyFont="1" applyBorder="1" applyAlignment="1">
      <alignment vertical="top" wrapText="1"/>
      <protection/>
    </xf>
    <xf numFmtId="16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left" vertical="top"/>
    </xf>
    <xf numFmtId="4" fontId="9" fillId="0" borderId="12" xfId="0" applyNumberFormat="1" applyFont="1" applyBorder="1" applyAlignment="1">
      <alignment horizontal="left" vertical="top"/>
    </xf>
    <xf numFmtId="4" fontId="10" fillId="0" borderId="12" xfId="0" applyNumberFormat="1" applyFont="1" applyFill="1" applyBorder="1" applyAlignment="1">
      <alignment horizontal="left" vertical="top"/>
    </xf>
    <xf numFmtId="4" fontId="11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Fill="1" applyBorder="1" applyAlignment="1">
      <alignment horizontal="left" vertical="top"/>
    </xf>
    <xf numFmtId="4" fontId="8" fillId="0" borderId="12" xfId="0" applyNumberFormat="1" applyFont="1" applyBorder="1" applyAlignment="1">
      <alignment horizontal="left" vertical="top"/>
    </xf>
    <xf numFmtId="1" fontId="8" fillId="0" borderId="12" xfId="0" applyNumberFormat="1" applyFont="1" applyFill="1" applyBorder="1" applyAlignment="1">
      <alignment horizontal="center" vertical="top"/>
    </xf>
    <xf numFmtId="1" fontId="9" fillId="0" borderId="12" xfId="0" applyNumberFormat="1" applyFont="1" applyFill="1" applyBorder="1" applyAlignment="1">
      <alignment horizontal="center" vertical="top"/>
    </xf>
    <xf numFmtId="0" fontId="8" fillId="0" borderId="13" xfId="52" applyFont="1" applyBorder="1" applyAlignment="1">
      <alignment horizontal="left" vertical="top" wrapText="1"/>
      <protection/>
    </xf>
    <xf numFmtId="0" fontId="8" fillId="0" borderId="12" xfId="0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0" fontId="8" fillId="0" borderId="13" xfId="0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9" fillId="0" borderId="13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" fontId="10" fillId="0" borderId="12" xfId="0" applyNumberFormat="1" applyFont="1" applyBorder="1" applyAlignment="1">
      <alignment horizontal="left" vertical="top"/>
    </xf>
    <xf numFmtId="0" fontId="8" fillId="0" borderId="14" xfId="52" applyFont="1" applyBorder="1" applyAlignment="1">
      <alignment horizontal="left" vertical="top" wrapText="1"/>
      <protection/>
    </xf>
    <xf numFmtId="0" fontId="15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9" fillId="0" borderId="15" xfId="0" applyNumberFormat="1" applyFont="1" applyBorder="1" applyAlignment="1">
      <alignment vertical="top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15" xfId="0" applyFont="1" applyBorder="1" applyAlignment="1">
      <alignment vertical="top"/>
    </xf>
    <xf numFmtId="0" fontId="13" fillId="0" borderId="12" xfId="52" applyFont="1" applyBorder="1" applyAlignment="1">
      <alignment horizontal="left" vertical="top" wrapText="1"/>
      <protection/>
    </xf>
    <xf numFmtId="0" fontId="8" fillId="0" borderId="12" xfId="52" applyFont="1" applyBorder="1" applyAlignment="1">
      <alignment horizontal="left" vertical="top" wrapText="1"/>
      <protection/>
    </xf>
    <xf numFmtId="0" fontId="9" fillId="0" borderId="12" xfId="52" applyFont="1" applyBorder="1" applyAlignment="1">
      <alignment horizontal="left" vertical="top" wrapText="1"/>
      <protection/>
    </xf>
    <xf numFmtId="0" fontId="9" fillId="0" borderId="12" xfId="52" applyFont="1" applyBorder="1" applyAlignment="1">
      <alignment horizontal="left" vertical="top" wrapText="1"/>
      <protection/>
    </xf>
    <xf numFmtId="0" fontId="8" fillId="0" borderId="12" xfId="52" applyFont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164" fontId="0" fillId="0" borderId="0" xfId="0" applyNumberFormat="1" applyFont="1" applyAlignment="1">
      <alignment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top"/>
    </xf>
    <xf numFmtId="0" fontId="9" fillId="0" borderId="15" xfId="0" applyNumberFormat="1" applyFont="1" applyFill="1" applyBorder="1" applyAlignment="1">
      <alignment vertical="top"/>
    </xf>
    <xf numFmtId="0" fontId="10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4" fontId="8" fillId="0" borderId="16" xfId="0" applyNumberFormat="1" applyFont="1" applyBorder="1" applyAlignment="1">
      <alignment horizontal="center" vertical="top"/>
    </xf>
    <xf numFmtId="4" fontId="8" fillId="0" borderId="17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8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9" fillId="0" borderId="13" xfId="0" applyNumberFormat="1" applyFont="1" applyBorder="1" applyAlignment="1">
      <alignment vertical="top" wrapText="1"/>
    </xf>
    <xf numFmtId="0" fontId="9" fillId="0" borderId="15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horizontal="right" vertical="top"/>
    </xf>
    <xf numFmtId="49" fontId="9" fillId="0" borderId="15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9" fillId="0" borderId="13" xfId="0" applyNumberFormat="1" applyFont="1" applyFill="1" applyBorder="1" applyAlignment="1">
      <alignment horizontal="right" vertical="top"/>
    </xf>
    <xf numFmtId="0" fontId="11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1" fillId="0" borderId="13" xfId="0" applyFont="1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view="pageLayout" workbookViewId="0" topLeftCell="A136">
      <selection activeCell="B137" sqref="B135:B149"/>
    </sheetView>
  </sheetViews>
  <sheetFormatPr defaultColWidth="9.00390625" defaultRowHeight="12.75"/>
  <cols>
    <col min="1" max="1" width="4.125" style="0" customWidth="1"/>
    <col min="2" max="2" width="4.875" style="0" customWidth="1"/>
    <col min="3" max="3" width="4.00390625" style="0" customWidth="1"/>
    <col min="4" max="4" width="27.625" style="0" customWidth="1"/>
    <col min="5" max="5" width="11.00390625" style="10" customWidth="1"/>
    <col min="6" max="6" width="10.75390625" style="0" customWidth="1"/>
    <col min="7" max="7" width="11.00390625" style="0" customWidth="1"/>
    <col min="8" max="8" width="10.625" style="10" customWidth="1"/>
    <col min="9" max="9" width="5.625" style="122" customWidth="1"/>
    <col min="10" max="10" width="9.25390625" style="20" customWidth="1"/>
    <col min="11" max="11" width="10.00390625" style="10" bestFit="1" customWidth="1"/>
    <col min="12" max="12" width="10.00390625" style="0" bestFit="1" customWidth="1"/>
    <col min="13" max="13" width="10.00390625" style="0" customWidth="1"/>
    <col min="14" max="14" width="10.875" style="0" customWidth="1"/>
  </cols>
  <sheetData>
    <row r="1" spans="1:13" ht="12.75">
      <c r="A1" s="1"/>
      <c r="B1" s="1"/>
      <c r="C1" s="1"/>
      <c r="D1" s="2"/>
      <c r="E1" s="16"/>
      <c r="F1" s="153"/>
      <c r="G1" s="153"/>
      <c r="H1" s="153"/>
      <c r="I1" s="153"/>
      <c r="J1" s="153"/>
      <c r="K1" s="64"/>
      <c r="L1" s="18"/>
      <c r="M1" s="18"/>
    </row>
    <row r="2" spans="1:13" ht="12.75">
      <c r="A2" s="3"/>
      <c r="B2" s="3"/>
      <c r="C2" s="3"/>
      <c r="D2" s="4"/>
      <c r="E2" s="17"/>
      <c r="F2" s="19"/>
      <c r="G2" s="153"/>
      <c r="H2" s="153"/>
      <c r="I2" s="153"/>
      <c r="J2" s="153"/>
      <c r="K2" s="64"/>
      <c r="L2" s="18"/>
      <c r="M2" s="18"/>
    </row>
    <row r="3" spans="1:14" ht="74.25" customHeight="1">
      <c r="A3" s="6" t="s">
        <v>0</v>
      </c>
      <c r="B3" s="6" t="s">
        <v>1</v>
      </c>
      <c r="C3" s="6" t="s">
        <v>2</v>
      </c>
      <c r="D3" s="5" t="s">
        <v>24</v>
      </c>
      <c r="E3" s="14" t="s">
        <v>57</v>
      </c>
      <c r="F3" s="7" t="s">
        <v>77</v>
      </c>
      <c r="G3" s="7" t="s">
        <v>23</v>
      </c>
      <c r="H3" s="14" t="s">
        <v>78</v>
      </c>
      <c r="I3" s="123" t="s">
        <v>79</v>
      </c>
      <c r="J3" s="82" t="s">
        <v>52</v>
      </c>
      <c r="K3" s="83" t="s">
        <v>51</v>
      </c>
      <c r="L3" s="84" t="s">
        <v>50</v>
      </c>
      <c r="M3" s="84" t="s">
        <v>42</v>
      </c>
      <c r="N3" s="79" t="s">
        <v>46</v>
      </c>
    </row>
    <row r="4" spans="1:14" ht="12.75">
      <c r="A4" s="8">
        <v>1</v>
      </c>
      <c r="B4" s="69">
        <v>2</v>
      </c>
      <c r="C4" s="69">
        <v>3</v>
      </c>
      <c r="D4" s="70">
        <v>4</v>
      </c>
      <c r="E4" s="71">
        <v>5</v>
      </c>
      <c r="F4" s="72">
        <v>6</v>
      </c>
      <c r="G4" s="72">
        <v>7</v>
      </c>
      <c r="H4" s="71">
        <v>8</v>
      </c>
      <c r="I4" s="71">
        <v>9</v>
      </c>
      <c r="J4" s="71">
        <v>10</v>
      </c>
      <c r="K4" s="73">
        <v>11</v>
      </c>
      <c r="L4" s="74">
        <v>12</v>
      </c>
      <c r="M4" s="74">
        <v>13</v>
      </c>
      <c r="N4" s="75">
        <v>14</v>
      </c>
    </row>
    <row r="5" spans="1:14" s="12" customFormat="1" ht="12.75">
      <c r="A5" s="161" t="s">
        <v>3</v>
      </c>
      <c r="B5" s="23"/>
      <c r="C5" s="23"/>
      <c r="D5" s="21" t="s">
        <v>28</v>
      </c>
      <c r="E5" s="22">
        <f>E6</f>
        <v>0</v>
      </c>
      <c r="F5" s="22">
        <f>F6</f>
        <v>3626871.6500000004</v>
      </c>
      <c r="G5" s="22">
        <f>G6</f>
        <v>288500</v>
      </c>
      <c r="H5" s="22">
        <f>H6</f>
        <v>169939.18</v>
      </c>
      <c r="I5" s="91">
        <f>(H5/G5)*100</f>
        <v>58.90439514731369</v>
      </c>
      <c r="J5" s="92"/>
      <c r="K5" s="22">
        <f>K6</f>
        <v>0</v>
      </c>
      <c r="L5" s="22">
        <f>L6</f>
        <v>0</v>
      </c>
      <c r="M5" s="22">
        <f>M6</f>
        <v>169939.18</v>
      </c>
      <c r="N5" s="85">
        <f>N6</f>
        <v>50</v>
      </c>
    </row>
    <row r="6" spans="1:14" ht="19.5" customHeight="1">
      <c r="A6" s="126"/>
      <c r="B6" s="156" t="s">
        <v>4</v>
      </c>
      <c r="C6" s="24"/>
      <c r="D6" s="25" t="s">
        <v>5</v>
      </c>
      <c r="E6" s="26">
        <f aca="true" t="shared" si="0" ref="E6:N6">E15+E24+E7</f>
        <v>0</v>
      </c>
      <c r="F6" s="26">
        <f t="shared" si="0"/>
        <v>3626871.6500000004</v>
      </c>
      <c r="G6" s="26">
        <f t="shared" si="0"/>
        <v>288500</v>
      </c>
      <c r="H6" s="26">
        <f t="shared" si="0"/>
        <v>169939.18</v>
      </c>
      <c r="I6" s="31">
        <f t="shared" si="0"/>
        <v>507.4655027168743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169939.18</v>
      </c>
      <c r="N6" s="26">
        <f t="shared" si="0"/>
        <v>50</v>
      </c>
    </row>
    <row r="7" spans="1:14" s="11" customFormat="1" ht="19.5" customHeight="1">
      <c r="A7" s="126"/>
      <c r="B7" s="157"/>
      <c r="C7" s="56">
        <v>6050</v>
      </c>
      <c r="D7" s="115" t="s">
        <v>6</v>
      </c>
      <c r="E7" s="26">
        <f>E8+E9+E10+E11+E12+E13+E14</f>
        <v>0</v>
      </c>
      <c r="F7" s="26">
        <f aca="true" t="shared" si="1" ref="F7:N7">F8+F9+F10+F11+F12+F13+F14</f>
        <v>30000</v>
      </c>
      <c r="G7" s="26">
        <f t="shared" si="1"/>
        <v>287100</v>
      </c>
      <c r="H7" s="26">
        <f t="shared" si="1"/>
        <v>169166.38</v>
      </c>
      <c r="I7" s="31">
        <f t="shared" si="1"/>
        <v>446.6534158424645</v>
      </c>
      <c r="J7" s="26">
        <f t="shared" si="1"/>
        <v>0</v>
      </c>
      <c r="K7" s="26">
        <f t="shared" si="1"/>
        <v>0</v>
      </c>
      <c r="L7" s="26">
        <f>L8+L9+L10+L11+L12+L13+L14</f>
        <v>0</v>
      </c>
      <c r="M7" s="26">
        <f t="shared" si="1"/>
        <v>169166.38</v>
      </c>
      <c r="N7" s="26">
        <f t="shared" si="1"/>
        <v>0</v>
      </c>
    </row>
    <row r="8" spans="1:14" ht="26.25" customHeight="1">
      <c r="A8" s="126"/>
      <c r="B8" s="157"/>
      <c r="C8" s="97"/>
      <c r="D8" s="113" t="s">
        <v>80</v>
      </c>
      <c r="E8" s="31"/>
      <c r="F8" s="31">
        <v>30000</v>
      </c>
      <c r="G8" s="31">
        <v>6000</v>
      </c>
      <c r="H8" s="31"/>
      <c r="I8" s="91"/>
      <c r="J8" s="31"/>
      <c r="K8" s="31"/>
      <c r="L8" s="31"/>
      <c r="M8" s="31"/>
      <c r="N8" s="31"/>
    </row>
    <row r="9" spans="1:14" ht="19.5" customHeight="1">
      <c r="A9" s="126"/>
      <c r="B9" s="157"/>
      <c r="C9" s="97"/>
      <c r="D9" s="114" t="s">
        <v>117</v>
      </c>
      <c r="E9" s="31"/>
      <c r="F9" s="31"/>
      <c r="G9" s="31">
        <v>5900</v>
      </c>
      <c r="H9" s="31">
        <v>4699.1</v>
      </c>
      <c r="I9" s="91">
        <f aca="true" t="shared" si="2" ref="I9:I32">(H9/G9)*100</f>
        <v>79.6457627118644</v>
      </c>
      <c r="J9" s="31"/>
      <c r="K9" s="31"/>
      <c r="L9" s="31"/>
      <c r="M9" s="31">
        <v>4699.1</v>
      </c>
      <c r="N9" s="31"/>
    </row>
    <row r="10" spans="1:14" ht="19.5" customHeight="1">
      <c r="A10" s="126"/>
      <c r="B10" s="157"/>
      <c r="C10" s="97"/>
      <c r="D10" s="114" t="s">
        <v>118</v>
      </c>
      <c r="E10" s="31"/>
      <c r="F10" s="31"/>
      <c r="G10" s="31">
        <v>30000</v>
      </c>
      <c r="H10" s="31">
        <v>8929.8</v>
      </c>
      <c r="I10" s="91">
        <f t="shared" si="2"/>
        <v>29.766</v>
      </c>
      <c r="J10" s="31"/>
      <c r="K10" s="31"/>
      <c r="L10" s="31"/>
      <c r="M10" s="31">
        <v>8929.8</v>
      </c>
      <c r="N10" s="31"/>
    </row>
    <row r="11" spans="1:14" ht="19.5" customHeight="1">
      <c r="A11" s="126"/>
      <c r="B11" s="157"/>
      <c r="C11" s="97"/>
      <c r="D11" s="114" t="s">
        <v>119</v>
      </c>
      <c r="E11" s="31"/>
      <c r="F11" s="31"/>
      <c r="G11" s="31">
        <v>8000</v>
      </c>
      <c r="H11" s="31">
        <v>7971.36</v>
      </c>
      <c r="I11" s="91">
        <f t="shared" si="2"/>
        <v>99.642</v>
      </c>
      <c r="J11" s="31"/>
      <c r="K11" s="31"/>
      <c r="L11" s="31"/>
      <c r="M11" s="31">
        <v>7971.36</v>
      </c>
      <c r="N11" s="31"/>
    </row>
    <row r="12" spans="1:14" ht="19.5" customHeight="1">
      <c r="A12" s="126"/>
      <c r="B12" s="157"/>
      <c r="C12" s="97"/>
      <c r="D12" s="114" t="s">
        <v>120</v>
      </c>
      <c r="E12" s="31"/>
      <c r="F12" s="31"/>
      <c r="G12" s="31">
        <v>7100</v>
      </c>
      <c r="H12" s="31">
        <v>7048.44</v>
      </c>
      <c r="I12" s="91">
        <f t="shared" si="2"/>
        <v>99.27380281690141</v>
      </c>
      <c r="J12" s="31"/>
      <c r="K12" s="31"/>
      <c r="L12" s="31"/>
      <c r="M12" s="31">
        <v>7048.44</v>
      </c>
      <c r="N12" s="31"/>
    </row>
    <row r="13" spans="1:14" ht="19.5" customHeight="1">
      <c r="A13" s="126"/>
      <c r="B13" s="157"/>
      <c r="C13" s="97"/>
      <c r="D13" s="113" t="s">
        <v>121</v>
      </c>
      <c r="E13" s="31"/>
      <c r="F13" s="31"/>
      <c r="G13" s="31">
        <v>39400</v>
      </c>
      <c r="H13" s="31">
        <v>32100.64</v>
      </c>
      <c r="I13" s="91">
        <f t="shared" si="2"/>
        <v>81.47370558375634</v>
      </c>
      <c r="J13" s="31"/>
      <c r="K13" s="31"/>
      <c r="L13" s="31"/>
      <c r="M13" s="31">
        <v>32100.64</v>
      </c>
      <c r="N13" s="31"/>
    </row>
    <row r="14" spans="1:14" ht="19.5" customHeight="1">
      <c r="A14" s="126"/>
      <c r="B14" s="157"/>
      <c r="C14" s="97"/>
      <c r="D14" s="113" t="s">
        <v>122</v>
      </c>
      <c r="E14" s="31"/>
      <c r="F14" s="31"/>
      <c r="G14" s="31">
        <v>190700</v>
      </c>
      <c r="H14" s="31">
        <v>108417.04</v>
      </c>
      <c r="I14" s="91">
        <f t="shared" si="2"/>
        <v>56.85214472994231</v>
      </c>
      <c r="J14" s="31"/>
      <c r="K14" s="31"/>
      <c r="L14" s="31"/>
      <c r="M14" s="31">
        <v>108417.04</v>
      </c>
      <c r="N14" s="31"/>
    </row>
    <row r="15" spans="1:14" s="11" customFormat="1" ht="20.25" customHeight="1">
      <c r="A15" s="126"/>
      <c r="B15" s="126"/>
      <c r="C15" s="154">
        <v>6057</v>
      </c>
      <c r="D15" s="116" t="s">
        <v>6</v>
      </c>
      <c r="E15" s="26">
        <f>SUM(E16:E23)</f>
        <v>0</v>
      </c>
      <c r="F15" s="26">
        <f aca="true" t="shared" si="3" ref="F15:N15">SUM(F16:F23)</f>
        <v>2291868.39</v>
      </c>
      <c r="G15" s="26">
        <f t="shared" si="3"/>
        <v>129.2</v>
      </c>
      <c r="H15" s="26">
        <f t="shared" si="3"/>
        <v>0</v>
      </c>
      <c r="I15" s="91">
        <f t="shared" si="2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50</v>
      </c>
    </row>
    <row r="16" spans="1:14" s="11" customFormat="1" ht="20.25" customHeight="1">
      <c r="A16" s="126"/>
      <c r="B16" s="126"/>
      <c r="C16" s="155"/>
      <c r="D16" s="60" t="s">
        <v>81</v>
      </c>
      <c r="E16" s="31"/>
      <c r="F16" s="31">
        <v>372993.6</v>
      </c>
      <c r="G16" s="31">
        <v>15.2</v>
      </c>
      <c r="H16" s="31"/>
      <c r="I16" s="91">
        <f t="shared" si="2"/>
        <v>0</v>
      </c>
      <c r="J16" s="31"/>
      <c r="K16" s="31"/>
      <c r="L16" s="31"/>
      <c r="M16" s="31"/>
      <c r="N16" s="31"/>
    </row>
    <row r="17" spans="1:14" s="11" customFormat="1" ht="20.25" customHeight="1">
      <c r="A17" s="126"/>
      <c r="B17" s="126"/>
      <c r="C17" s="155"/>
      <c r="D17" s="60" t="s">
        <v>82</v>
      </c>
      <c r="E17" s="31"/>
      <c r="F17" s="31">
        <v>208000</v>
      </c>
      <c r="G17" s="31"/>
      <c r="H17" s="31"/>
      <c r="I17" s="91"/>
      <c r="J17" s="31"/>
      <c r="K17" s="31"/>
      <c r="L17" s="31"/>
      <c r="M17" s="31"/>
      <c r="N17" s="31"/>
    </row>
    <row r="18" spans="1:14" s="11" customFormat="1" ht="45">
      <c r="A18" s="126"/>
      <c r="B18" s="126"/>
      <c r="C18" s="155"/>
      <c r="D18" s="60" t="s">
        <v>83</v>
      </c>
      <c r="E18" s="31"/>
      <c r="F18" s="31">
        <v>75200</v>
      </c>
      <c r="G18" s="31">
        <v>64</v>
      </c>
      <c r="H18" s="31"/>
      <c r="I18" s="91">
        <f t="shared" si="2"/>
        <v>0</v>
      </c>
      <c r="J18" s="31"/>
      <c r="K18" s="31"/>
      <c r="L18" s="31"/>
      <c r="M18" s="31"/>
      <c r="N18" s="31"/>
    </row>
    <row r="19" spans="1:14" s="11" customFormat="1" ht="20.25" customHeight="1">
      <c r="A19" s="126"/>
      <c r="B19" s="126"/>
      <c r="C19" s="155"/>
      <c r="D19" s="60" t="s">
        <v>84</v>
      </c>
      <c r="E19" s="31"/>
      <c r="F19" s="31">
        <v>128000</v>
      </c>
      <c r="G19" s="31"/>
      <c r="H19" s="31"/>
      <c r="I19" s="91"/>
      <c r="J19" s="31"/>
      <c r="K19" s="31"/>
      <c r="L19" s="31"/>
      <c r="M19" s="31"/>
      <c r="N19" s="31"/>
    </row>
    <row r="20" spans="1:14" s="11" customFormat="1" ht="20.25" customHeight="1">
      <c r="A20" s="126"/>
      <c r="B20" s="126"/>
      <c r="C20" s="155"/>
      <c r="D20" s="60" t="s">
        <v>85</v>
      </c>
      <c r="E20" s="31"/>
      <c r="F20" s="31">
        <v>404000</v>
      </c>
      <c r="G20" s="31"/>
      <c r="H20" s="31"/>
      <c r="I20" s="91"/>
      <c r="J20" s="31"/>
      <c r="K20" s="31"/>
      <c r="L20" s="31"/>
      <c r="M20" s="31"/>
      <c r="N20" s="31"/>
    </row>
    <row r="21" spans="1:14" s="11" customFormat="1" ht="20.25" customHeight="1">
      <c r="A21" s="126"/>
      <c r="B21" s="126"/>
      <c r="C21" s="155"/>
      <c r="D21" s="60" t="s">
        <v>86</v>
      </c>
      <c r="E21" s="31"/>
      <c r="F21" s="31">
        <v>264000</v>
      </c>
      <c r="G21" s="31"/>
      <c r="H21" s="31"/>
      <c r="I21" s="91"/>
      <c r="J21" s="31"/>
      <c r="K21" s="31"/>
      <c r="L21" s="31"/>
      <c r="M21" s="31"/>
      <c r="N21" s="31"/>
    </row>
    <row r="22" spans="1:14" s="11" customFormat="1" ht="20.25" customHeight="1">
      <c r="A22" s="126"/>
      <c r="B22" s="126"/>
      <c r="C22" s="155"/>
      <c r="D22" s="113" t="s">
        <v>87</v>
      </c>
      <c r="E22" s="31"/>
      <c r="F22" s="31">
        <v>279674.79</v>
      </c>
      <c r="G22" s="31"/>
      <c r="H22" s="31"/>
      <c r="I22" s="91"/>
      <c r="J22" s="31"/>
      <c r="K22" s="31"/>
      <c r="L22" s="31"/>
      <c r="M22" s="31"/>
      <c r="N22" s="31"/>
    </row>
    <row r="23" spans="1:14" s="57" customFormat="1" ht="24" customHeight="1">
      <c r="A23" s="126"/>
      <c r="B23" s="126"/>
      <c r="C23" s="155"/>
      <c r="D23" s="113" t="s">
        <v>88</v>
      </c>
      <c r="E23" s="31"/>
      <c r="F23" s="31">
        <v>560000</v>
      </c>
      <c r="G23" s="31">
        <v>50</v>
      </c>
      <c r="H23" s="31"/>
      <c r="I23" s="91">
        <f t="shared" si="2"/>
        <v>0</v>
      </c>
      <c r="J23" s="91"/>
      <c r="K23" s="43"/>
      <c r="L23" s="43"/>
      <c r="M23" s="43">
        <f>H23-L23</f>
        <v>0</v>
      </c>
      <c r="N23" s="87">
        <f>G23-H23-K23</f>
        <v>50</v>
      </c>
    </row>
    <row r="24" spans="1:14" s="15" customFormat="1" ht="21" customHeight="1">
      <c r="A24" s="126"/>
      <c r="B24" s="126"/>
      <c r="C24" s="154">
        <v>6059</v>
      </c>
      <c r="D24" s="25" t="s">
        <v>11</v>
      </c>
      <c r="E24" s="26">
        <f>SUM(E25:E32)</f>
        <v>0</v>
      </c>
      <c r="F24" s="26">
        <f>SUM(F25:F32)</f>
        <v>1305003.26</v>
      </c>
      <c r="G24" s="26">
        <f>SUM(G25:G32)</f>
        <v>1270.8</v>
      </c>
      <c r="H24" s="26">
        <f>SUM(H25:H32)</f>
        <v>772.8</v>
      </c>
      <c r="I24" s="91">
        <f t="shared" si="2"/>
        <v>60.81208687440982</v>
      </c>
      <c r="J24" s="26">
        <f>SUM(J25:J32)</f>
        <v>0</v>
      </c>
      <c r="K24" s="26">
        <f>SUM(K25:K32)</f>
        <v>0</v>
      </c>
      <c r="L24" s="26">
        <f>SUM(L25:L32)</f>
        <v>0</v>
      </c>
      <c r="M24" s="26">
        <f>SUM(M25:M32)</f>
        <v>772.8</v>
      </c>
      <c r="N24" s="26">
        <f>SUM(N25:N32)</f>
        <v>0</v>
      </c>
    </row>
    <row r="25" spans="1:14" s="15" customFormat="1" ht="21" customHeight="1">
      <c r="A25" s="126"/>
      <c r="B25" s="126"/>
      <c r="C25" s="155"/>
      <c r="D25" s="60" t="s">
        <v>81</v>
      </c>
      <c r="E25" s="31"/>
      <c r="F25" s="31">
        <v>231234.06</v>
      </c>
      <c r="G25" s="31">
        <v>34.8</v>
      </c>
      <c r="H25" s="31"/>
      <c r="I25" s="91">
        <f t="shared" si="2"/>
        <v>0</v>
      </c>
      <c r="J25" s="31"/>
      <c r="K25" s="31"/>
      <c r="L25" s="31"/>
      <c r="M25" s="31"/>
      <c r="N25" s="87"/>
    </row>
    <row r="26" spans="1:14" s="15" customFormat="1" ht="21" customHeight="1">
      <c r="A26" s="126"/>
      <c r="B26" s="126"/>
      <c r="C26" s="155"/>
      <c r="D26" s="60" t="s">
        <v>82</v>
      </c>
      <c r="E26" s="31"/>
      <c r="F26" s="31">
        <v>130250</v>
      </c>
      <c r="G26" s="31">
        <v>600</v>
      </c>
      <c r="H26" s="31">
        <v>600</v>
      </c>
      <c r="I26" s="91">
        <f t="shared" si="2"/>
        <v>100</v>
      </c>
      <c r="J26" s="31"/>
      <c r="K26" s="31"/>
      <c r="L26" s="31"/>
      <c r="M26" s="31">
        <v>600</v>
      </c>
      <c r="N26" s="87"/>
    </row>
    <row r="27" spans="1:14" s="15" customFormat="1" ht="45">
      <c r="A27" s="126"/>
      <c r="B27" s="126"/>
      <c r="C27" s="155"/>
      <c r="D27" s="60" t="s">
        <v>83</v>
      </c>
      <c r="E27" s="31"/>
      <c r="F27" s="31">
        <v>50260</v>
      </c>
      <c r="G27" s="31">
        <v>36</v>
      </c>
      <c r="H27" s="31"/>
      <c r="I27" s="91">
        <f t="shared" si="2"/>
        <v>0</v>
      </c>
      <c r="J27" s="31"/>
      <c r="K27" s="31"/>
      <c r="L27" s="31"/>
      <c r="M27" s="31"/>
      <c r="N27" s="87"/>
    </row>
    <row r="28" spans="1:14" s="15" customFormat="1" ht="21" customHeight="1">
      <c r="A28" s="126"/>
      <c r="B28" s="126"/>
      <c r="C28" s="155"/>
      <c r="D28" s="60" t="s">
        <v>84</v>
      </c>
      <c r="E28" s="31"/>
      <c r="F28" s="31">
        <v>68800</v>
      </c>
      <c r="G28" s="31"/>
      <c r="H28" s="31"/>
      <c r="I28" s="91"/>
      <c r="J28" s="31"/>
      <c r="K28" s="31"/>
      <c r="L28" s="31"/>
      <c r="M28" s="31"/>
      <c r="N28" s="87"/>
    </row>
    <row r="29" spans="1:14" s="15" customFormat="1" ht="21" customHeight="1">
      <c r="A29" s="126"/>
      <c r="B29" s="126"/>
      <c r="C29" s="155"/>
      <c r="D29" s="60" t="s">
        <v>85</v>
      </c>
      <c r="E29" s="31"/>
      <c r="F29" s="31">
        <v>217150</v>
      </c>
      <c r="G29" s="31"/>
      <c r="H29" s="31"/>
      <c r="I29" s="91"/>
      <c r="J29" s="31"/>
      <c r="K29" s="31"/>
      <c r="L29" s="31"/>
      <c r="M29" s="31"/>
      <c r="N29" s="87"/>
    </row>
    <row r="30" spans="1:14" s="9" customFormat="1" ht="21.75" customHeight="1">
      <c r="A30" s="126"/>
      <c r="B30" s="126"/>
      <c r="C30" s="158"/>
      <c r="D30" s="60" t="s">
        <v>86</v>
      </c>
      <c r="E30" s="31"/>
      <c r="F30" s="31">
        <v>155984</v>
      </c>
      <c r="G30" s="31"/>
      <c r="H30" s="31"/>
      <c r="I30" s="91"/>
      <c r="J30" s="91"/>
      <c r="K30" s="50"/>
      <c r="L30" s="33"/>
      <c r="M30" s="50">
        <f>H30-L30</f>
        <v>0</v>
      </c>
      <c r="N30" s="87">
        <f>G30-H30-K30</f>
        <v>0</v>
      </c>
    </row>
    <row r="31" spans="1:14" s="9" customFormat="1" ht="24.75" customHeight="1">
      <c r="A31" s="126"/>
      <c r="B31" s="126"/>
      <c r="C31" s="159"/>
      <c r="D31" s="113" t="s">
        <v>87</v>
      </c>
      <c r="E31" s="31"/>
      <c r="F31" s="31">
        <v>150325.2</v>
      </c>
      <c r="G31" s="31"/>
      <c r="H31" s="31"/>
      <c r="I31" s="91"/>
      <c r="J31" s="91"/>
      <c r="K31" s="50"/>
      <c r="L31" s="33"/>
      <c r="M31" s="50">
        <f>H31-L31</f>
        <v>0</v>
      </c>
      <c r="N31" s="87">
        <f>G31-H31-K31</f>
        <v>0</v>
      </c>
    </row>
    <row r="32" spans="1:14" s="9" customFormat="1" ht="25.5" customHeight="1">
      <c r="A32" s="126"/>
      <c r="B32" s="126"/>
      <c r="C32" s="160"/>
      <c r="D32" s="113" t="s">
        <v>88</v>
      </c>
      <c r="E32" s="31"/>
      <c r="F32" s="31">
        <v>301000</v>
      </c>
      <c r="G32" s="31">
        <v>600</v>
      </c>
      <c r="H32" s="31">
        <v>172.8</v>
      </c>
      <c r="I32" s="91">
        <f t="shared" si="2"/>
        <v>28.800000000000004</v>
      </c>
      <c r="J32" s="91"/>
      <c r="K32" s="50"/>
      <c r="L32" s="33"/>
      <c r="M32" s="50">
        <v>172.8</v>
      </c>
      <c r="N32" s="87"/>
    </row>
    <row r="33" spans="1:14" s="12" customFormat="1" ht="12.75">
      <c r="A33" s="124">
        <v>600</v>
      </c>
      <c r="B33" s="35"/>
      <c r="C33" s="35"/>
      <c r="D33" s="36" t="s">
        <v>29</v>
      </c>
      <c r="E33" s="22">
        <f>E38+E34+E36</f>
        <v>66069.58</v>
      </c>
      <c r="F33" s="22">
        <f aca="true" t="shared" si="4" ref="F33:N33">F38+F34+F36</f>
        <v>380706.05</v>
      </c>
      <c r="G33" s="22">
        <f t="shared" si="4"/>
        <v>333517.05</v>
      </c>
      <c r="H33" s="22">
        <f t="shared" si="4"/>
        <v>251877.83</v>
      </c>
      <c r="I33" s="38">
        <f t="shared" si="4"/>
        <v>49.23463822051852</v>
      </c>
      <c r="J33" s="22">
        <f t="shared" si="4"/>
        <v>118.3494733885095</v>
      </c>
      <c r="K33" s="22">
        <f t="shared" si="4"/>
        <v>0</v>
      </c>
      <c r="L33" s="22">
        <f t="shared" si="4"/>
        <v>0</v>
      </c>
      <c r="M33" s="22">
        <f t="shared" si="4"/>
        <v>251877.83</v>
      </c>
      <c r="N33" s="22">
        <f t="shared" si="4"/>
        <v>10583.890000000003</v>
      </c>
    </row>
    <row r="34" spans="1:14" s="12" customFormat="1" ht="12.75">
      <c r="A34" s="125"/>
      <c r="B34" s="100">
        <v>60013</v>
      </c>
      <c r="C34" s="35"/>
      <c r="D34" s="119" t="s">
        <v>114</v>
      </c>
      <c r="E34" s="22">
        <f>E35</f>
        <v>0</v>
      </c>
      <c r="F34" s="22">
        <f aca="true" t="shared" si="5" ref="F34:N34">F35</f>
        <v>5000</v>
      </c>
      <c r="G34" s="22">
        <f t="shared" si="5"/>
        <v>1000</v>
      </c>
      <c r="H34" s="22">
        <f t="shared" si="5"/>
        <v>0</v>
      </c>
      <c r="I34" s="38">
        <f t="shared" si="5"/>
        <v>0</v>
      </c>
      <c r="J34" s="22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</row>
    <row r="35" spans="1:14" s="12" customFormat="1" ht="89.25">
      <c r="A35" s="125"/>
      <c r="B35" s="100"/>
      <c r="C35" s="23">
        <v>6630</v>
      </c>
      <c r="D35" s="120" t="s">
        <v>113</v>
      </c>
      <c r="E35" s="38"/>
      <c r="F35" s="38">
        <v>5000</v>
      </c>
      <c r="G35" s="38">
        <v>1000</v>
      </c>
      <c r="H35" s="38"/>
      <c r="I35" s="91"/>
      <c r="J35" s="91"/>
      <c r="K35" s="38"/>
      <c r="L35" s="38"/>
      <c r="M35" s="38"/>
      <c r="N35" s="38"/>
    </row>
    <row r="36" spans="1:14" s="12" customFormat="1" ht="12.75">
      <c r="A36" s="125"/>
      <c r="B36" s="100">
        <v>60014</v>
      </c>
      <c r="C36" s="35"/>
      <c r="D36" s="119" t="s">
        <v>115</v>
      </c>
      <c r="E36" s="38">
        <f>E37</f>
        <v>0</v>
      </c>
      <c r="F36" s="38">
        <f aca="true" t="shared" si="6" ref="F36:N36">F37</f>
        <v>115000</v>
      </c>
      <c r="G36" s="38">
        <f t="shared" si="6"/>
        <v>173700</v>
      </c>
      <c r="H36" s="38">
        <f t="shared" si="6"/>
        <v>173684.83</v>
      </c>
      <c r="I36" s="38">
        <f t="shared" si="6"/>
        <v>0</v>
      </c>
      <c r="J36" s="38">
        <f t="shared" si="6"/>
        <v>0</v>
      </c>
      <c r="K36" s="38">
        <f t="shared" si="6"/>
        <v>0</v>
      </c>
      <c r="L36" s="38">
        <f t="shared" si="6"/>
        <v>0</v>
      </c>
      <c r="M36" s="38">
        <f t="shared" si="6"/>
        <v>173684.83</v>
      </c>
      <c r="N36" s="38">
        <f t="shared" si="6"/>
        <v>0</v>
      </c>
    </row>
    <row r="37" spans="1:14" s="12" customFormat="1" ht="89.25">
      <c r="A37" s="125"/>
      <c r="B37" s="100"/>
      <c r="C37" s="23">
        <v>6620</v>
      </c>
      <c r="D37" s="120" t="s">
        <v>116</v>
      </c>
      <c r="E37" s="38"/>
      <c r="F37" s="38">
        <v>115000</v>
      </c>
      <c r="G37" s="38">
        <v>173700</v>
      </c>
      <c r="H37" s="38">
        <v>173684.83</v>
      </c>
      <c r="I37" s="91"/>
      <c r="J37" s="91"/>
      <c r="K37" s="38"/>
      <c r="L37" s="38"/>
      <c r="M37" s="38">
        <v>173684.83</v>
      </c>
      <c r="N37" s="38"/>
    </row>
    <row r="38" spans="1:14" ht="11.25" customHeight="1">
      <c r="A38" s="126"/>
      <c r="B38" s="129">
        <v>60016</v>
      </c>
      <c r="C38" s="39"/>
      <c r="D38" s="25" t="s">
        <v>12</v>
      </c>
      <c r="E38" s="26">
        <f>E39+E53+E49+E57</f>
        <v>66069.58</v>
      </c>
      <c r="F38" s="26">
        <f>F39+F53+F49+F57</f>
        <v>260706.05</v>
      </c>
      <c r="G38" s="26">
        <f>G39+G53+G49+G57</f>
        <v>158817.05</v>
      </c>
      <c r="H38" s="26">
        <f>H39+H53+H49+H57</f>
        <v>78193</v>
      </c>
      <c r="I38" s="91">
        <f>(H38/G38)*100</f>
        <v>49.23463822051852</v>
      </c>
      <c r="J38" s="92">
        <f>H38/E38*100</f>
        <v>118.3494733885095</v>
      </c>
      <c r="K38" s="26">
        <f>K39+K53+K49+K57</f>
        <v>0</v>
      </c>
      <c r="L38" s="26">
        <f>L39+L53+L49+L57</f>
        <v>0</v>
      </c>
      <c r="M38" s="26">
        <f>M39+M53+M49+M57</f>
        <v>78193</v>
      </c>
      <c r="N38" s="86">
        <f>N39+N53+N49+N57</f>
        <v>10583.890000000003</v>
      </c>
    </row>
    <row r="39" spans="1:14" s="11" customFormat="1" ht="21.75" customHeight="1">
      <c r="A39" s="126"/>
      <c r="B39" s="126"/>
      <c r="C39" s="129">
        <v>6050</v>
      </c>
      <c r="D39" s="25" t="s">
        <v>11</v>
      </c>
      <c r="E39" s="26">
        <f>E41+E45+E47+E46+E40+E48+E42+E43+E44</f>
        <v>62732.5</v>
      </c>
      <c r="F39" s="26">
        <f aca="true" t="shared" si="7" ref="F39:N39">F41+F45+F47+F46+F40+F48+F42+F43+F44</f>
        <v>116241.05</v>
      </c>
      <c r="G39" s="26">
        <f t="shared" si="7"/>
        <v>72749.65</v>
      </c>
      <c r="H39" s="26">
        <f t="shared" si="7"/>
        <v>37893.490000000005</v>
      </c>
      <c r="I39" s="91">
        <f>(H39/G39)*100</f>
        <v>52.08752207055293</v>
      </c>
      <c r="J39" s="26">
        <f t="shared" si="7"/>
        <v>0</v>
      </c>
      <c r="K39" s="26">
        <f t="shared" si="7"/>
        <v>0</v>
      </c>
      <c r="L39" s="26">
        <f t="shared" si="7"/>
        <v>0</v>
      </c>
      <c r="M39" s="26">
        <f t="shared" si="7"/>
        <v>37893.490000000005</v>
      </c>
      <c r="N39" s="26">
        <f t="shared" si="7"/>
        <v>0</v>
      </c>
    </row>
    <row r="40" spans="1:14" s="11" customFormat="1" ht="21.75" customHeight="1">
      <c r="A40" s="126"/>
      <c r="B40" s="126"/>
      <c r="C40" s="133"/>
      <c r="D40" s="114" t="s">
        <v>89</v>
      </c>
      <c r="E40" s="26"/>
      <c r="F40" s="31">
        <v>3000</v>
      </c>
      <c r="G40" s="31"/>
      <c r="H40" s="31"/>
      <c r="I40" s="91"/>
      <c r="J40" s="31"/>
      <c r="K40" s="31"/>
      <c r="L40" s="31"/>
      <c r="M40" s="31"/>
      <c r="N40" s="31"/>
    </row>
    <row r="41" spans="1:14" s="9" customFormat="1" ht="33.75">
      <c r="A41" s="126"/>
      <c r="B41" s="126"/>
      <c r="C41" s="126"/>
      <c r="D41" s="114" t="s">
        <v>90</v>
      </c>
      <c r="E41" s="31"/>
      <c r="F41" s="31">
        <v>50000</v>
      </c>
      <c r="G41" s="31"/>
      <c r="H41" s="34"/>
      <c r="I41" s="91"/>
      <c r="J41" s="91"/>
      <c r="K41" s="50"/>
      <c r="L41" s="50"/>
      <c r="M41" s="50">
        <f>H41-L41</f>
        <v>0</v>
      </c>
      <c r="N41" s="87">
        <f>G41-H41-K41</f>
        <v>0</v>
      </c>
    </row>
    <row r="42" spans="1:14" s="9" customFormat="1" ht="33.75">
      <c r="A42" s="126"/>
      <c r="B42" s="126"/>
      <c r="C42" s="126"/>
      <c r="D42" s="114" t="s">
        <v>123</v>
      </c>
      <c r="E42" s="31"/>
      <c r="F42" s="31"/>
      <c r="G42" s="31">
        <v>25000</v>
      </c>
      <c r="H42" s="34">
        <v>5369.71</v>
      </c>
      <c r="I42" s="91">
        <f aca="true" t="shared" si="8" ref="I42:I99">(H42/G42)*100</f>
        <v>21.478839999999998</v>
      </c>
      <c r="J42" s="91"/>
      <c r="K42" s="50"/>
      <c r="L42" s="50"/>
      <c r="M42" s="50">
        <v>5369.71</v>
      </c>
      <c r="N42" s="87"/>
    </row>
    <row r="43" spans="1:14" s="9" customFormat="1" ht="22.5">
      <c r="A43" s="126"/>
      <c r="B43" s="126"/>
      <c r="C43" s="126"/>
      <c r="D43" s="114" t="s">
        <v>124</v>
      </c>
      <c r="E43" s="31"/>
      <c r="F43" s="31"/>
      <c r="G43" s="31">
        <v>19000</v>
      </c>
      <c r="H43" s="34">
        <v>5740</v>
      </c>
      <c r="I43" s="91">
        <f t="shared" si="8"/>
        <v>30.210526315789473</v>
      </c>
      <c r="J43" s="91"/>
      <c r="K43" s="50"/>
      <c r="L43" s="50"/>
      <c r="M43" s="50">
        <v>5740</v>
      </c>
      <c r="N43" s="87"/>
    </row>
    <row r="44" spans="1:14" s="9" customFormat="1" ht="22.5">
      <c r="A44" s="126"/>
      <c r="B44" s="126"/>
      <c r="C44" s="126"/>
      <c r="D44" s="60" t="s">
        <v>125</v>
      </c>
      <c r="E44" s="31"/>
      <c r="F44" s="31"/>
      <c r="G44" s="31">
        <v>2000</v>
      </c>
      <c r="H44" s="34">
        <v>424.3</v>
      </c>
      <c r="I44" s="91">
        <f t="shared" si="8"/>
        <v>21.215</v>
      </c>
      <c r="J44" s="91"/>
      <c r="K44" s="50"/>
      <c r="L44" s="50"/>
      <c r="M44" s="50">
        <v>424.3</v>
      </c>
      <c r="N44" s="87"/>
    </row>
    <row r="45" spans="1:14" s="9" customFormat="1" ht="12.75">
      <c r="A45" s="126"/>
      <c r="B45" s="126"/>
      <c r="C45" s="126"/>
      <c r="D45" s="40" t="s">
        <v>53</v>
      </c>
      <c r="E45" s="38">
        <v>52730.1</v>
      </c>
      <c r="F45" s="38"/>
      <c r="G45" s="38"/>
      <c r="H45" s="34"/>
      <c r="I45" s="91"/>
      <c r="J45" s="92"/>
      <c r="K45" s="50"/>
      <c r="L45" s="33"/>
      <c r="M45" s="50">
        <f>H45-L45</f>
        <v>0</v>
      </c>
      <c r="N45" s="88">
        <f>G45-H45-K45</f>
        <v>0</v>
      </c>
    </row>
    <row r="46" spans="1:14" s="9" customFormat="1" ht="12.75">
      <c r="A46" s="126"/>
      <c r="B46" s="126"/>
      <c r="C46" s="126"/>
      <c r="D46" s="40" t="s">
        <v>54</v>
      </c>
      <c r="E46" s="38">
        <v>7822.8</v>
      </c>
      <c r="F46" s="38"/>
      <c r="G46" s="38"/>
      <c r="H46" s="34"/>
      <c r="I46" s="91"/>
      <c r="J46" s="92"/>
      <c r="K46" s="50"/>
      <c r="L46" s="33"/>
      <c r="M46" s="50">
        <f>H46-L46</f>
        <v>0</v>
      </c>
      <c r="N46" s="88">
        <f>G46-H46-K46</f>
        <v>0</v>
      </c>
    </row>
    <row r="47" spans="1:14" s="9" customFormat="1" ht="25.5" customHeight="1">
      <c r="A47" s="126"/>
      <c r="B47" s="126"/>
      <c r="C47" s="126"/>
      <c r="D47" s="40" t="s">
        <v>65</v>
      </c>
      <c r="E47" s="38">
        <v>2179.6</v>
      </c>
      <c r="F47" s="38"/>
      <c r="G47" s="38"/>
      <c r="H47" s="34"/>
      <c r="I47" s="91"/>
      <c r="J47" s="92"/>
      <c r="K47" s="50"/>
      <c r="L47" s="33"/>
      <c r="M47" s="50">
        <f>H47-L47</f>
        <v>0</v>
      </c>
      <c r="N47" s="88">
        <f>G47-H47-K47</f>
        <v>0</v>
      </c>
    </row>
    <row r="48" spans="1:14" s="9" customFormat="1" ht="25.5" customHeight="1">
      <c r="A48" s="126"/>
      <c r="B48" s="126"/>
      <c r="C48" s="107"/>
      <c r="D48" s="40" t="s">
        <v>91</v>
      </c>
      <c r="E48" s="38"/>
      <c r="F48" s="38">
        <v>63241.05</v>
      </c>
      <c r="G48" s="38">
        <v>26749.65</v>
      </c>
      <c r="H48" s="34">
        <v>26359.48</v>
      </c>
      <c r="I48" s="91">
        <f t="shared" si="8"/>
        <v>98.54140147628098</v>
      </c>
      <c r="J48" s="92"/>
      <c r="K48" s="50"/>
      <c r="L48" s="33"/>
      <c r="M48" s="50">
        <v>26359.48</v>
      </c>
      <c r="N48" s="88"/>
    </row>
    <row r="49" spans="1:14" s="9" customFormat="1" ht="22.5" customHeight="1">
      <c r="A49" s="126"/>
      <c r="B49" s="126"/>
      <c r="C49" s="146">
        <v>6057</v>
      </c>
      <c r="D49" s="25" t="s">
        <v>11</v>
      </c>
      <c r="E49" s="38">
        <f>E52+E51+E50</f>
        <v>0</v>
      </c>
      <c r="F49" s="38">
        <f aca="true" t="shared" si="9" ref="F49:N49">F52+F51+F50</f>
        <v>82719</v>
      </c>
      <c r="G49" s="38">
        <f t="shared" si="9"/>
        <v>0</v>
      </c>
      <c r="H49" s="38">
        <f t="shared" si="9"/>
        <v>0</v>
      </c>
      <c r="I49" s="91"/>
      <c r="J49" s="38">
        <f t="shared" si="9"/>
        <v>0</v>
      </c>
      <c r="K49" s="38">
        <f t="shared" si="9"/>
        <v>0</v>
      </c>
      <c r="L49" s="38">
        <f t="shared" si="9"/>
        <v>0</v>
      </c>
      <c r="M49" s="38">
        <f t="shared" si="9"/>
        <v>0</v>
      </c>
      <c r="N49" s="38">
        <f t="shared" si="9"/>
        <v>0</v>
      </c>
    </row>
    <row r="50" spans="1:14" s="9" customFormat="1" ht="22.5" customHeight="1">
      <c r="A50" s="126"/>
      <c r="B50" s="126"/>
      <c r="C50" s="147"/>
      <c r="D50" s="117" t="s">
        <v>92</v>
      </c>
      <c r="E50" s="38"/>
      <c r="F50" s="38">
        <v>31815</v>
      </c>
      <c r="G50" s="38"/>
      <c r="H50" s="38"/>
      <c r="I50" s="91"/>
      <c r="J50" s="38"/>
      <c r="K50" s="38"/>
      <c r="L50" s="38"/>
      <c r="M50" s="38"/>
      <c r="N50" s="38"/>
    </row>
    <row r="51" spans="1:14" s="9" customFormat="1" ht="22.5" customHeight="1">
      <c r="A51" s="126"/>
      <c r="B51" s="126"/>
      <c r="C51" s="147"/>
      <c r="D51" s="117" t="s">
        <v>93</v>
      </c>
      <c r="E51" s="38"/>
      <c r="F51" s="38">
        <v>31815</v>
      </c>
      <c r="G51" s="38"/>
      <c r="H51" s="38"/>
      <c r="I51" s="91"/>
      <c r="J51" s="38"/>
      <c r="K51" s="38"/>
      <c r="L51" s="38"/>
      <c r="M51" s="38"/>
      <c r="N51" s="38"/>
    </row>
    <row r="52" spans="1:14" s="9" customFormat="1" ht="22.5">
      <c r="A52" s="126"/>
      <c r="B52" s="126"/>
      <c r="C52" s="128"/>
      <c r="D52" s="117" t="s">
        <v>94</v>
      </c>
      <c r="E52" s="38"/>
      <c r="F52" s="38">
        <v>19089</v>
      </c>
      <c r="G52" s="38"/>
      <c r="H52" s="34"/>
      <c r="I52" s="91"/>
      <c r="J52" s="92"/>
      <c r="K52" s="50"/>
      <c r="L52" s="33"/>
      <c r="M52" s="50">
        <f>H52-L52</f>
        <v>0</v>
      </c>
      <c r="N52" s="88">
        <f>G52-H52-K52</f>
        <v>0</v>
      </c>
    </row>
    <row r="53" spans="1:14" s="9" customFormat="1" ht="20.25" customHeight="1">
      <c r="A53" s="126"/>
      <c r="B53" s="126"/>
      <c r="C53" s="148">
        <v>6059</v>
      </c>
      <c r="D53" s="25" t="s">
        <v>11</v>
      </c>
      <c r="E53" s="22">
        <f>E56+E54+E55</f>
        <v>0</v>
      </c>
      <c r="F53" s="22">
        <f aca="true" t="shared" si="10" ref="F53:N53">F56+F54+F55</f>
        <v>47281</v>
      </c>
      <c r="G53" s="22">
        <f t="shared" si="10"/>
        <v>47281</v>
      </c>
      <c r="H53" s="22">
        <f t="shared" si="10"/>
        <v>1779</v>
      </c>
      <c r="I53" s="91">
        <f t="shared" si="8"/>
        <v>3.762610773883801</v>
      </c>
      <c r="J53" s="22">
        <f t="shared" si="10"/>
        <v>0</v>
      </c>
      <c r="K53" s="22">
        <f t="shared" si="10"/>
        <v>0</v>
      </c>
      <c r="L53" s="22">
        <f t="shared" si="10"/>
        <v>0</v>
      </c>
      <c r="M53" s="22">
        <f t="shared" si="10"/>
        <v>1779</v>
      </c>
      <c r="N53" s="22">
        <f t="shared" si="10"/>
        <v>10318</v>
      </c>
    </row>
    <row r="54" spans="1:14" s="9" customFormat="1" ht="20.25" customHeight="1">
      <c r="A54" s="126"/>
      <c r="B54" s="126"/>
      <c r="C54" s="148"/>
      <c r="D54" s="117" t="s">
        <v>92</v>
      </c>
      <c r="E54" s="22"/>
      <c r="F54" s="38">
        <v>18185</v>
      </c>
      <c r="G54" s="38">
        <v>18185</v>
      </c>
      <c r="H54" s="38">
        <v>593</v>
      </c>
      <c r="I54" s="91">
        <f t="shared" si="8"/>
        <v>3.260929337365961</v>
      </c>
      <c r="J54" s="38"/>
      <c r="K54" s="38"/>
      <c r="L54" s="38"/>
      <c r="M54" s="38">
        <v>593</v>
      </c>
      <c r="N54" s="38"/>
    </row>
    <row r="55" spans="1:14" s="9" customFormat="1" ht="20.25" customHeight="1">
      <c r="A55" s="126"/>
      <c r="B55" s="126"/>
      <c r="C55" s="148"/>
      <c r="D55" s="117" t="s">
        <v>93</v>
      </c>
      <c r="E55" s="22"/>
      <c r="F55" s="38">
        <v>18185</v>
      </c>
      <c r="G55" s="38">
        <v>18185</v>
      </c>
      <c r="H55" s="38">
        <v>593</v>
      </c>
      <c r="I55" s="91">
        <f t="shared" si="8"/>
        <v>3.260929337365961</v>
      </c>
      <c r="J55" s="38"/>
      <c r="K55" s="38"/>
      <c r="L55" s="38"/>
      <c r="M55" s="38">
        <v>593</v>
      </c>
      <c r="N55" s="38"/>
    </row>
    <row r="56" spans="1:14" s="9" customFormat="1" ht="22.5">
      <c r="A56" s="126"/>
      <c r="B56" s="126"/>
      <c r="C56" s="149"/>
      <c r="D56" s="117" t="s">
        <v>94</v>
      </c>
      <c r="E56" s="38"/>
      <c r="F56" s="38">
        <v>10911</v>
      </c>
      <c r="G56" s="38">
        <v>10911</v>
      </c>
      <c r="H56" s="34">
        <v>593</v>
      </c>
      <c r="I56" s="91">
        <f t="shared" si="8"/>
        <v>5.434882228943269</v>
      </c>
      <c r="J56" s="92"/>
      <c r="K56" s="50"/>
      <c r="L56" s="33"/>
      <c r="M56" s="50">
        <v>593</v>
      </c>
      <c r="N56" s="88">
        <f>G56-H56-K56</f>
        <v>10318</v>
      </c>
    </row>
    <row r="57" spans="1:14" s="9" customFormat="1" ht="21">
      <c r="A57" s="127"/>
      <c r="B57" s="127"/>
      <c r="C57" s="145">
        <v>6060</v>
      </c>
      <c r="D57" s="25" t="s">
        <v>13</v>
      </c>
      <c r="E57" s="38">
        <f>E59+E58+E60</f>
        <v>3337.08</v>
      </c>
      <c r="F57" s="38">
        <f aca="true" t="shared" si="11" ref="F57:N57">F59+F58+F60</f>
        <v>14465</v>
      </c>
      <c r="G57" s="38">
        <f t="shared" si="11"/>
        <v>38786.4</v>
      </c>
      <c r="H57" s="38">
        <f t="shared" si="11"/>
        <v>38520.509999999995</v>
      </c>
      <c r="I57" s="91">
        <f t="shared" si="8"/>
        <v>99.31447620815543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38520.509999999995</v>
      </c>
      <c r="N57" s="38">
        <f t="shared" si="11"/>
        <v>265.89000000000306</v>
      </c>
    </row>
    <row r="58" spans="1:14" s="9" customFormat="1" ht="12.75">
      <c r="A58" s="127"/>
      <c r="B58" s="127"/>
      <c r="C58" s="127"/>
      <c r="D58" s="30" t="s">
        <v>91</v>
      </c>
      <c r="E58" s="38"/>
      <c r="F58" s="38">
        <v>14465</v>
      </c>
      <c r="G58" s="38">
        <v>31486.4</v>
      </c>
      <c r="H58" s="38">
        <v>31220.51</v>
      </c>
      <c r="I58" s="91">
        <f t="shared" si="8"/>
        <v>99.15554016972406</v>
      </c>
      <c r="J58" s="91"/>
      <c r="K58" s="38"/>
      <c r="L58" s="38"/>
      <c r="M58" s="50">
        <v>31220.51</v>
      </c>
      <c r="N58" s="89">
        <f>G58-H58-K58</f>
        <v>265.89000000000306</v>
      </c>
    </row>
    <row r="59" spans="1:14" s="9" customFormat="1" ht="12.75">
      <c r="A59" s="127"/>
      <c r="B59" s="127"/>
      <c r="C59" s="128"/>
      <c r="D59" s="40" t="s">
        <v>65</v>
      </c>
      <c r="E59" s="38">
        <v>3337.08</v>
      </c>
      <c r="F59" s="38"/>
      <c r="G59" s="38"/>
      <c r="H59" s="34"/>
      <c r="I59" s="91"/>
      <c r="J59" s="92"/>
      <c r="K59" s="50"/>
      <c r="L59" s="33"/>
      <c r="M59" s="50">
        <f>H59-L59</f>
        <v>0</v>
      </c>
      <c r="N59" s="88">
        <f>G59-H59</f>
        <v>0</v>
      </c>
    </row>
    <row r="60" spans="1:14" s="9" customFormat="1" ht="12.75">
      <c r="A60" s="128"/>
      <c r="B60" s="128"/>
      <c r="C60" s="106"/>
      <c r="D60" s="40" t="s">
        <v>126</v>
      </c>
      <c r="E60" s="38"/>
      <c r="F60" s="38"/>
      <c r="G60" s="38">
        <v>7300</v>
      </c>
      <c r="H60" s="34">
        <v>7300</v>
      </c>
      <c r="I60" s="91">
        <f t="shared" si="8"/>
        <v>100</v>
      </c>
      <c r="J60" s="92"/>
      <c r="K60" s="50"/>
      <c r="L60" s="33"/>
      <c r="M60" s="50">
        <v>7300</v>
      </c>
      <c r="N60" s="88"/>
    </row>
    <row r="61" spans="1:14" s="12" customFormat="1" ht="12.75">
      <c r="A61" s="124">
        <v>700</v>
      </c>
      <c r="B61" s="35"/>
      <c r="C61" s="35"/>
      <c r="D61" s="36" t="s">
        <v>30</v>
      </c>
      <c r="E61" s="22">
        <f aca="true" t="shared" si="12" ref="E61:M61">E62</f>
        <v>0</v>
      </c>
      <c r="F61" s="22">
        <f t="shared" si="12"/>
        <v>1531704.9</v>
      </c>
      <c r="G61" s="22">
        <f t="shared" si="12"/>
        <v>251108.11</v>
      </c>
      <c r="H61" s="22">
        <f t="shared" si="12"/>
        <v>201545.69</v>
      </c>
      <c r="I61" s="91">
        <f t="shared" si="8"/>
        <v>80.26251720822557</v>
      </c>
      <c r="J61" s="92"/>
      <c r="K61" s="22">
        <f t="shared" si="12"/>
        <v>0</v>
      </c>
      <c r="L61" s="22">
        <f t="shared" si="12"/>
        <v>0</v>
      </c>
      <c r="M61" s="22">
        <f t="shared" si="12"/>
        <v>201545.69</v>
      </c>
      <c r="N61" s="88">
        <f>G61-H61-K61</f>
        <v>49562.419999999984</v>
      </c>
    </row>
    <row r="62" spans="1:14" ht="25.5" customHeight="1">
      <c r="A62" s="126"/>
      <c r="B62" s="129">
        <v>70005</v>
      </c>
      <c r="C62" s="24"/>
      <c r="D62" s="25" t="s">
        <v>7</v>
      </c>
      <c r="E62" s="26">
        <f>E63+E72+E68+E70</f>
        <v>0</v>
      </c>
      <c r="F62" s="26">
        <f>F63+F72+F68+F70</f>
        <v>1531704.9</v>
      </c>
      <c r="G62" s="26">
        <f aca="true" t="shared" si="13" ref="G62:N62">G63+G72+G68+G70</f>
        <v>251108.11</v>
      </c>
      <c r="H62" s="26">
        <f t="shared" si="13"/>
        <v>201545.69</v>
      </c>
      <c r="I62" s="91">
        <f t="shared" si="8"/>
        <v>80.26251720822557</v>
      </c>
      <c r="J62" s="26">
        <f t="shared" si="13"/>
        <v>0</v>
      </c>
      <c r="K62" s="26">
        <f t="shared" si="13"/>
        <v>0</v>
      </c>
      <c r="L62" s="26">
        <f t="shared" si="13"/>
        <v>0</v>
      </c>
      <c r="M62" s="26">
        <f t="shared" si="13"/>
        <v>201545.69</v>
      </c>
      <c r="N62" s="26">
        <f t="shared" si="13"/>
        <v>6949.48</v>
      </c>
    </row>
    <row r="63" spans="1:14" s="11" customFormat="1" ht="19.5" customHeight="1">
      <c r="A63" s="126"/>
      <c r="B63" s="126"/>
      <c r="C63" s="129">
        <v>6050</v>
      </c>
      <c r="D63" s="25" t="s">
        <v>11</v>
      </c>
      <c r="E63" s="26">
        <f>E67+E64+E65+E66</f>
        <v>0</v>
      </c>
      <c r="F63" s="26">
        <f aca="true" t="shared" si="14" ref="F63:N63">F67+F64+F65+F66</f>
        <v>20177.65</v>
      </c>
      <c r="G63" s="26">
        <f t="shared" si="14"/>
        <v>37700</v>
      </c>
      <c r="H63" s="26">
        <f t="shared" si="14"/>
        <v>1959.32</v>
      </c>
      <c r="I63" s="91">
        <f t="shared" si="8"/>
        <v>5.197135278514589</v>
      </c>
      <c r="J63" s="26">
        <f t="shared" si="14"/>
        <v>0</v>
      </c>
      <c r="K63" s="26">
        <f t="shared" si="14"/>
        <v>0</v>
      </c>
      <c r="L63" s="26">
        <f t="shared" si="14"/>
        <v>0</v>
      </c>
      <c r="M63" s="26">
        <f t="shared" si="14"/>
        <v>1959.32</v>
      </c>
      <c r="N63" s="26">
        <f t="shared" si="14"/>
        <v>5056.98</v>
      </c>
    </row>
    <row r="64" spans="1:14" ht="30.75" customHeight="1">
      <c r="A64" s="126"/>
      <c r="B64" s="126"/>
      <c r="C64" s="126"/>
      <c r="D64" s="60" t="s">
        <v>95</v>
      </c>
      <c r="E64" s="32"/>
      <c r="F64" s="31">
        <v>15000</v>
      </c>
      <c r="G64" s="31">
        <v>5000</v>
      </c>
      <c r="H64" s="31"/>
      <c r="I64" s="91">
        <f t="shared" si="8"/>
        <v>0</v>
      </c>
      <c r="J64" s="92"/>
      <c r="K64" s="27"/>
      <c r="L64" s="27"/>
      <c r="M64" s="27">
        <f>H64-L64</f>
        <v>0</v>
      </c>
      <c r="N64" s="88">
        <f>G64-H64-K64</f>
        <v>5000</v>
      </c>
    </row>
    <row r="65" spans="1:14" ht="78.75">
      <c r="A65" s="126"/>
      <c r="B65" s="126"/>
      <c r="C65" s="126"/>
      <c r="D65" s="60" t="s">
        <v>127</v>
      </c>
      <c r="E65" s="32"/>
      <c r="F65" s="31"/>
      <c r="G65" s="31">
        <v>30000</v>
      </c>
      <c r="H65" s="31">
        <v>6</v>
      </c>
      <c r="I65" s="91">
        <f t="shared" si="8"/>
        <v>0.02</v>
      </c>
      <c r="J65" s="92"/>
      <c r="K65" s="27"/>
      <c r="L65" s="27"/>
      <c r="M65" s="27">
        <v>6</v>
      </c>
      <c r="N65" s="88"/>
    </row>
    <row r="66" spans="1:14" ht="33.75">
      <c r="A66" s="126"/>
      <c r="B66" s="126"/>
      <c r="C66" s="126"/>
      <c r="D66" s="60" t="s">
        <v>128</v>
      </c>
      <c r="E66" s="32"/>
      <c r="F66" s="31"/>
      <c r="G66" s="31">
        <v>800</v>
      </c>
      <c r="H66" s="31">
        <v>110.3</v>
      </c>
      <c r="I66" s="91">
        <f t="shared" si="8"/>
        <v>13.7875</v>
      </c>
      <c r="J66" s="92"/>
      <c r="K66" s="27"/>
      <c r="L66" s="27"/>
      <c r="M66" s="27">
        <v>110.3</v>
      </c>
      <c r="N66" s="88"/>
    </row>
    <row r="67" spans="1:14" s="9" customFormat="1" ht="12.75">
      <c r="A67" s="126"/>
      <c r="B67" s="126"/>
      <c r="C67" s="126"/>
      <c r="D67" s="30" t="s">
        <v>91</v>
      </c>
      <c r="E67" s="32"/>
      <c r="F67" s="31">
        <v>5177.65</v>
      </c>
      <c r="G67" s="31">
        <v>1900</v>
      </c>
      <c r="H67" s="31">
        <v>1843.02</v>
      </c>
      <c r="I67" s="91">
        <f t="shared" si="8"/>
        <v>97.00105263157894</v>
      </c>
      <c r="J67" s="92"/>
      <c r="K67" s="50"/>
      <c r="L67" s="33"/>
      <c r="M67" s="27">
        <f>H67-L67</f>
        <v>1843.02</v>
      </c>
      <c r="N67" s="88">
        <f>G67-H67-K67</f>
        <v>56.98000000000002</v>
      </c>
    </row>
    <row r="68" spans="1:14" s="9" customFormat="1" ht="21">
      <c r="A68" s="126"/>
      <c r="B68" s="126"/>
      <c r="C68" s="107">
        <v>6057</v>
      </c>
      <c r="D68" s="116" t="s">
        <v>96</v>
      </c>
      <c r="E68" s="32">
        <f>E69</f>
        <v>0</v>
      </c>
      <c r="F68" s="32">
        <f aca="true" t="shared" si="15" ref="F68:N68">F69</f>
        <v>1200000</v>
      </c>
      <c r="G68" s="32">
        <f t="shared" si="15"/>
        <v>0</v>
      </c>
      <c r="H68" s="32">
        <f t="shared" si="15"/>
        <v>0</v>
      </c>
      <c r="I68" s="91"/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</row>
    <row r="69" spans="1:14" s="9" customFormat="1" ht="45">
      <c r="A69" s="126"/>
      <c r="B69" s="126"/>
      <c r="C69" s="107"/>
      <c r="D69" s="60" t="s">
        <v>97</v>
      </c>
      <c r="E69" s="32"/>
      <c r="F69" s="31">
        <v>1200000</v>
      </c>
      <c r="G69" s="31"/>
      <c r="H69" s="31"/>
      <c r="I69" s="91"/>
      <c r="J69" s="92"/>
      <c r="K69" s="50"/>
      <c r="L69" s="33"/>
      <c r="M69" s="27"/>
      <c r="N69" s="88"/>
    </row>
    <row r="70" spans="1:14" s="9" customFormat="1" ht="21">
      <c r="A70" s="126"/>
      <c r="B70" s="126"/>
      <c r="C70" s="107">
        <v>6059</v>
      </c>
      <c r="D70" s="116" t="s">
        <v>96</v>
      </c>
      <c r="E70" s="32">
        <f>E71</f>
        <v>0</v>
      </c>
      <c r="F70" s="32">
        <f aca="true" t="shared" si="16" ref="F70:N70">F71</f>
        <v>300000</v>
      </c>
      <c r="G70" s="32">
        <f t="shared" si="16"/>
        <v>8780.86</v>
      </c>
      <c r="H70" s="32">
        <f t="shared" si="16"/>
        <v>15.75</v>
      </c>
      <c r="I70" s="91">
        <f t="shared" si="8"/>
        <v>0.1793673968153461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15.75</v>
      </c>
      <c r="N70" s="32">
        <f t="shared" si="16"/>
        <v>0</v>
      </c>
    </row>
    <row r="71" spans="1:14" s="9" customFormat="1" ht="45">
      <c r="A71" s="126"/>
      <c r="B71" s="126"/>
      <c r="C71" s="107"/>
      <c r="D71" s="60" t="s">
        <v>97</v>
      </c>
      <c r="E71" s="32"/>
      <c r="F71" s="31">
        <v>300000</v>
      </c>
      <c r="G71" s="31">
        <v>8780.86</v>
      </c>
      <c r="H71" s="31">
        <v>15.75</v>
      </c>
      <c r="I71" s="91">
        <f t="shared" si="8"/>
        <v>0.1793673968153461</v>
      </c>
      <c r="J71" s="92"/>
      <c r="K71" s="50"/>
      <c r="L71" s="33"/>
      <c r="M71" s="27">
        <v>15.75</v>
      </c>
      <c r="N71" s="88"/>
    </row>
    <row r="72" spans="1:14" s="11" customFormat="1" ht="33.75" customHeight="1">
      <c r="A72" s="126"/>
      <c r="B72" s="126"/>
      <c r="C72" s="129">
        <v>6060</v>
      </c>
      <c r="D72" s="25" t="s">
        <v>13</v>
      </c>
      <c r="E72" s="26">
        <f>E76+E73+E74+E75</f>
        <v>0</v>
      </c>
      <c r="F72" s="26">
        <f aca="true" t="shared" si="17" ref="F72:N72">F76+F73+F74+F75</f>
        <v>11527.25</v>
      </c>
      <c r="G72" s="26">
        <f t="shared" si="17"/>
        <v>204627.25</v>
      </c>
      <c r="H72" s="26">
        <f t="shared" si="17"/>
        <v>199570.62</v>
      </c>
      <c r="I72" s="91">
        <f t="shared" si="8"/>
        <v>97.52885796002244</v>
      </c>
      <c r="J72" s="26">
        <f t="shared" si="17"/>
        <v>0</v>
      </c>
      <c r="K72" s="26">
        <f t="shared" si="17"/>
        <v>0</v>
      </c>
      <c r="L72" s="26">
        <f t="shared" si="17"/>
        <v>0</v>
      </c>
      <c r="M72" s="26">
        <f t="shared" si="17"/>
        <v>199570.62</v>
      </c>
      <c r="N72" s="26">
        <f t="shared" si="17"/>
        <v>1892.5</v>
      </c>
    </row>
    <row r="73" spans="1:14" s="11" customFormat="1" ht="17.25" customHeight="1">
      <c r="A73" s="126"/>
      <c r="B73" s="126"/>
      <c r="C73" s="133"/>
      <c r="D73" s="25" t="s">
        <v>91</v>
      </c>
      <c r="E73" s="26"/>
      <c r="F73" s="26">
        <v>6527.25</v>
      </c>
      <c r="G73" s="26">
        <v>8627.25</v>
      </c>
      <c r="H73" s="26">
        <v>8093.27</v>
      </c>
      <c r="I73" s="91">
        <f t="shared" si="8"/>
        <v>93.810542177403</v>
      </c>
      <c r="J73" s="26"/>
      <c r="K73" s="26"/>
      <c r="L73" s="26"/>
      <c r="M73" s="26">
        <v>8093.27</v>
      </c>
      <c r="N73" s="26"/>
    </row>
    <row r="74" spans="1:14" s="11" customFormat="1" ht="47.25">
      <c r="A74" s="126"/>
      <c r="B74" s="126"/>
      <c r="C74" s="133"/>
      <c r="D74" s="60" t="s">
        <v>129</v>
      </c>
      <c r="E74" s="31"/>
      <c r="F74" s="31"/>
      <c r="G74" s="31">
        <v>1000</v>
      </c>
      <c r="H74" s="31">
        <v>210.05</v>
      </c>
      <c r="I74" s="91">
        <f t="shared" si="8"/>
        <v>21.005000000000003</v>
      </c>
      <c r="J74" s="31"/>
      <c r="K74" s="31"/>
      <c r="L74" s="31"/>
      <c r="M74" s="31">
        <v>210.05</v>
      </c>
      <c r="N74" s="31"/>
    </row>
    <row r="75" spans="1:14" s="11" customFormat="1" ht="22.5">
      <c r="A75" s="126"/>
      <c r="B75" s="126"/>
      <c r="C75" s="133"/>
      <c r="D75" s="60" t="s">
        <v>130</v>
      </c>
      <c r="E75" s="26"/>
      <c r="F75" s="26"/>
      <c r="G75" s="31">
        <v>190000</v>
      </c>
      <c r="H75" s="31">
        <v>188159.8</v>
      </c>
      <c r="I75" s="91">
        <f t="shared" si="8"/>
        <v>99.03147368421052</v>
      </c>
      <c r="J75" s="26"/>
      <c r="K75" s="26"/>
      <c r="L75" s="26"/>
      <c r="M75" s="26">
        <v>188159.8</v>
      </c>
      <c r="N75" s="26"/>
    </row>
    <row r="76" spans="1:14" ht="17.25" customHeight="1">
      <c r="A76" s="126"/>
      <c r="B76" s="126"/>
      <c r="C76" s="151"/>
      <c r="D76" s="30" t="s">
        <v>36</v>
      </c>
      <c r="E76" s="31"/>
      <c r="F76" s="31">
        <v>5000</v>
      </c>
      <c r="G76" s="31">
        <v>5000</v>
      </c>
      <c r="H76" s="31">
        <v>3107.5</v>
      </c>
      <c r="I76" s="91">
        <f t="shared" si="8"/>
        <v>62.150000000000006</v>
      </c>
      <c r="J76" s="92"/>
      <c r="K76" s="27"/>
      <c r="L76" s="28"/>
      <c r="M76" s="27">
        <v>3107.5</v>
      </c>
      <c r="N76" s="88">
        <f>G76-H76-K76</f>
        <v>1892.5</v>
      </c>
    </row>
    <row r="77" spans="1:14" s="12" customFormat="1" ht="11.25" customHeight="1">
      <c r="A77" s="124">
        <v>750</v>
      </c>
      <c r="B77" s="35"/>
      <c r="C77" s="35"/>
      <c r="D77" s="36" t="s">
        <v>15</v>
      </c>
      <c r="E77" s="22">
        <f>E78+E87</f>
        <v>4499.96</v>
      </c>
      <c r="F77" s="22">
        <f aca="true" t="shared" si="18" ref="F77:N77">F78+F87</f>
        <v>63600</v>
      </c>
      <c r="G77" s="22">
        <f t="shared" si="18"/>
        <v>48600</v>
      </c>
      <c r="H77" s="22">
        <f t="shared" si="18"/>
        <v>31632.75</v>
      </c>
      <c r="I77" s="91">
        <f t="shared" si="8"/>
        <v>65.08796296296296</v>
      </c>
      <c r="J77" s="22">
        <f t="shared" si="18"/>
        <v>0</v>
      </c>
      <c r="K77" s="22">
        <f t="shared" si="18"/>
        <v>0</v>
      </c>
      <c r="L77" s="22">
        <f t="shared" si="18"/>
        <v>0</v>
      </c>
      <c r="M77" s="22">
        <f t="shared" si="18"/>
        <v>31632.75</v>
      </c>
      <c r="N77" s="22">
        <f t="shared" si="18"/>
        <v>0</v>
      </c>
    </row>
    <row r="78" spans="1:14" ht="12.75">
      <c r="A78" s="126"/>
      <c r="B78" s="129">
        <v>75023</v>
      </c>
      <c r="C78" s="39"/>
      <c r="D78" s="25" t="s">
        <v>16</v>
      </c>
      <c r="E78" s="26">
        <f>E81+E79</f>
        <v>4499.96</v>
      </c>
      <c r="F78" s="26">
        <f aca="true" t="shared" si="19" ref="F78:N78">F81+F79</f>
        <v>61000</v>
      </c>
      <c r="G78" s="26">
        <f t="shared" si="19"/>
        <v>36000</v>
      </c>
      <c r="H78" s="26">
        <f t="shared" si="19"/>
        <v>29052.74</v>
      </c>
      <c r="I78" s="91">
        <f t="shared" si="8"/>
        <v>80.70205555555556</v>
      </c>
      <c r="J78" s="26">
        <f t="shared" si="19"/>
        <v>0</v>
      </c>
      <c r="K78" s="26">
        <f t="shared" si="19"/>
        <v>0</v>
      </c>
      <c r="L78" s="26">
        <f t="shared" si="19"/>
        <v>0</v>
      </c>
      <c r="M78" s="26">
        <f t="shared" si="19"/>
        <v>29052.74</v>
      </c>
      <c r="N78" s="26">
        <f t="shared" si="19"/>
        <v>0</v>
      </c>
    </row>
    <row r="79" spans="1:14" ht="21">
      <c r="A79" s="126"/>
      <c r="B79" s="133"/>
      <c r="C79" s="56">
        <v>6050</v>
      </c>
      <c r="D79" s="116" t="s">
        <v>11</v>
      </c>
      <c r="E79" s="26">
        <f>E80</f>
        <v>0</v>
      </c>
      <c r="F79" s="26">
        <f aca="true" t="shared" si="20" ref="F79:N79">F80</f>
        <v>0</v>
      </c>
      <c r="G79" s="26">
        <f t="shared" si="20"/>
        <v>9000</v>
      </c>
      <c r="H79" s="26">
        <f t="shared" si="20"/>
        <v>3245.2</v>
      </c>
      <c r="I79" s="91">
        <f t="shared" si="8"/>
        <v>36.05777777777778</v>
      </c>
      <c r="J79" s="26">
        <f t="shared" si="20"/>
        <v>0</v>
      </c>
      <c r="K79" s="26">
        <f t="shared" si="20"/>
        <v>0</v>
      </c>
      <c r="L79" s="26">
        <f t="shared" si="20"/>
        <v>0</v>
      </c>
      <c r="M79" s="26">
        <f t="shared" si="20"/>
        <v>3245.2</v>
      </c>
      <c r="N79" s="26">
        <f t="shared" si="20"/>
        <v>0</v>
      </c>
    </row>
    <row r="80" spans="1:14" ht="22.5">
      <c r="A80" s="126"/>
      <c r="B80" s="133"/>
      <c r="C80" s="56"/>
      <c r="D80" s="60" t="s">
        <v>140</v>
      </c>
      <c r="E80" s="31"/>
      <c r="F80" s="31"/>
      <c r="G80" s="31">
        <v>9000</v>
      </c>
      <c r="H80" s="31">
        <v>3245.2</v>
      </c>
      <c r="I80" s="91">
        <f t="shared" si="8"/>
        <v>36.05777777777778</v>
      </c>
      <c r="J80" s="31"/>
      <c r="K80" s="31"/>
      <c r="L80" s="31"/>
      <c r="M80" s="31">
        <v>3245.2</v>
      </c>
      <c r="N80" s="31"/>
    </row>
    <row r="81" spans="1:14" s="11" customFormat="1" ht="24" customHeight="1">
      <c r="A81" s="126"/>
      <c r="B81" s="126"/>
      <c r="C81" s="129">
        <v>6060</v>
      </c>
      <c r="D81" s="25" t="s">
        <v>17</v>
      </c>
      <c r="E81" s="26">
        <f>E86+E84+E85+E83+E82</f>
        <v>4499.96</v>
      </c>
      <c r="F81" s="26">
        <f aca="true" t="shared" si="21" ref="F81:N81">F86+F84+F85+F83+F82</f>
        <v>61000</v>
      </c>
      <c r="G81" s="26">
        <f t="shared" si="21"/>
        <v>27000</v>
      </c>
      <c r="H81" s="26">
        <f t="shared" si="21"/>
        <v>25807.54</v>
      </c>
      <c r="I81" s="91">
        <f t="shared" si="8"/>
        <v>95.58348148148148</v>
      </c>
      <c r="J81" s="26">
        <f t="shared" si="21"/>
        <v>0</v>
      </c>
      <c r="K81" s="26">
        <f t="shared" si="21"/>
        <v>0</v>
      </c>
      <c r="L81" s="26">
        <f t="shared" si="21"/>
        <v>0</v>
      </c>
      <c r="M81" s="26">
        <f t="shared" si="21"/>
        <v>25807.54</v>
      </c>
      <c r="N81" s="26">
        <f t="shared" si="21"/>
        <v>0</v>
      </c>
    </row>
    <row r="82" spans="1:14" s="11" customFormat="1" ht="24" customHeight="1">
      <c r="A82" s="126"/>
      <c r="B82" s="126"/>
      <c r="C82" s="133"/>
      <c r="D82" s="95" t="s">
        <v>131</v>
      </c>
      <c r="E82" s="31"/>
      <c r="F82" s="31"/>
      <c r="G82" s="31">
        <v>24000</v>
      </c>
      <c r="H82" s="31">
        <v>22852.65</v>
      </c>
      <c r="I82" s="91">
        <f t="shared" si="8"/>
        <v>95.219375</v>
      </c>
      <c r="J82" s="31"/>
      <c r="K82" s="31"/>
      <c r="L82" s="31"/>
      <c r="M82" s="31">
        <v>22852.65</v>
      </c>
      <c r="N82" s="31"/>
    </row>
    <row r="83" spans="1:14" s="11" customFormat="1" ht="15.75" customHeight="1">
      <c r="A83" s="126"/>
      <c r="B83" s="126"/>
      <c r="C83" s="133"/>
      <c r="D83" s="103" t="s">
        <v>98</v>
      </c>
      <c r="E83" s="26"/>
      <c r="F83" s="31">
        <v>15000</v>
      </c>
      <c r="G83" s="31"/>
      <c r="H83" s="31"/>
      <c r="I83" s="91"/>
      <c r="J83" s="91"/>
      <c r="K83" s="31"/>
      <c r="L83" s="31"/>
      <c r="M83" s="31"/>
      <c r="N83" s="31"/>
    </row>
    <row r="84" spans="1:14" s="11" customFormat="1" ht="18" customHeight="1">
      <c r="A84" s="126"/>
      <c r="B84" s="126"/>
      <c r="C84" s="133"/>
      <c r="D84" s="103" t="s">
        <v>99</v>
      </c>
      <c r="E84" s="31"/>
      <c r="F84" s="31">
        <v>30000</v>
      </c>
      <c r="G84" s="31"/>
      <c r="H84" s="31"/>
      <c r="I84" s="91"/>
      <c r="J84" s="92"/>
      <c r="K84" s="27"/>
      <c r="L84" s="28"/>
      <c r="M84" s="27">
        <f>H84-L84</f>
        <v>0</v>
      </c>
      <c r="N84" s="87">
        <f>G84-H84-K84</f>
        <v>0</v>
      </c>
    </row>
    <row r="85" spans="1:14" s="11" customFormat="1" ht="18" customHeight="1">
      <c r="A85" s="126"/>
      <c r="B85" s="126"/>
      <c r="C85" s="133"/>
      <c r="D85" s="103" t="s">
        <v>142</v>
      </c>
      <c r="E85" s="31"/>
      <c r="F85" s="31">
        <v>16000</v>
      </c>
      <c r="G85" s="31">
        <v>3000</v>
      </c>
      <c r="H85" s="31">
        <v>2954.89</v>
      </c>
      <c r="I85" s="91">
        <f t="shared" si="8"/>
        <v>98.49633333333333</v>
      </c>
      <c r="J85" s="92"/>
      <c r="K85" s="27"/>
      <c r="L85" s="28"/>
      <c r="M85" s="27">
        <v>2954.89</v>
      </c>
      <c r="N85" s="87"/>
    </row>
    <row r="86" spans="1:14" ht="12.75">
      <c r="A86" s="126"/>
      <c r="B86" s="126"/>
      <c r="C86" s="130"/>
      <c r="D86" s="30" t="s">
        <v>66</v>
      </c>
      <c r="E86" s="31">
        <v>4499.96</v>
      </c>
      <c r="F86" s="31"/>
      <c r="G86" s="31"/>
      <c r="H86" s="31"/>
      <c r="I86" s="91"/>
      <c r="J86" s="92"/>
      <c r="K86" s="27"/>
      <c r="L86" s="28"/>
      <c r="M86" s="27">
        <f>H86-L86</f>
        <v>0</v>
      </c>
      <c r="N86" s="88">
        <f>G86-H86-K86</f>
        <v>0</v>
      </c>
    </row>
    <row r="87" spans="1:14" ht="12.75">
      <c r="A87" s="127"/>
      <c r="B87" s="126">
        <v>75095</v>
      </c>
      <c r="C87" s="108"/>
      <c r="D87" s="30" t="s">
        <v>41</v>
      </c>
      <c r="E87" s="31">
        <f>E88+E91</f>
        <v>0</v>
      </c>
      <c r="F87" s="31">
        <f aca="true" t="shared" si="22" ref="F87:N87">F88+F91</f>
        <v>2600</v>
      </c>
      <c r="G87" s="31">
        <f t="shared" si="22"/>
        <v>12600</v>
      </c>
      <c r="H87" s="31">
        <f t="shared" si="22"/>
        <v>2580.01</v>
      </c>
      <c r="I87" s="91">
        <f t="shared" si="8"/>
        <v>20.476269841269843</v>
      </c>
      <c r="J87" s="31">
        <f t="shared" si="22"/>
        <v>0</v>
      </c>
      <c r="K87" s="31">
        <f t="shared" si="22"/>
        <v>0</v>
      </c>
      <c r="L87" s="31">
        <f t="shared" si="22"/>
        <v>0</v>
      </c>
      <c r="M87" s="31">
        <f t="shared" si="22"/>
        <v>2580.01</v>
      </c>
      <c r="N87" s="31">
        <f t="shared" si="22"/>
        <v>0</v>
      </c>
    </row>
    <row r="88" spans="1:14" ht="21">
      <c r="A88" s="127"/>
      <c r="B88" s="126"/>
      <c r="C88" s="108">
        <v>6050</v>
      </c>
      <c r="D88" s="116" t="s">
        <v>96</v>
      </c>
      <c r="E88" s="31">
        <f>E90+E89</f>
        <v>0</v>
      </c>
      <c r="F88" s="31">
        <f aca="true" t="shared" si="23" ref="F88:N88">F90+F89</f>
        <v>400</v>
      </c>
      <c r="G88" s="31">
        <f t="shared" si="23"/>
        <v>5000</v>
      </c>
      <c r="H88" s="31">
        <f t="shared" si="23"/>
        <v>0</v>
      </c>
      <c r="I88" s="91">
        <f t="shared" si="8"/>
        <v>0</v>
      </c>
      <c r="J88" s="31">
        <f t="shared" si="23"/>
        <v>0</v>
      </c>
      <c r="K88" s="31">
        <f t="shared" si="23"/>
        <v>0</v>
      </c>
      <c r="L88" s="31">
        <f t="shared" si="23"/>
        <v>0</v>
      </c>
      <c r="M88" s="31">
        <f t="shared" si="23"/>
        <v>0</v>
      </c>
      <c r="N88" s="31">
        <f t="shared" si="23"/>
        <v>0</v>
      </c>
    </row>
    <row r="89" spans="1:14" ht="22.5">
      <c r="A89" s="127"/>
      <c r="B89" s="126"/>
      <c r="C89" s="108"/>
      <c r="D89" s="60" t="s">
        <v>132</v>
      </c>
      <c r="E89" s="31"/>
      <c r="F89" s="31"/>
      <c r="G89" s="31">
        <v>5000</v>
      </c>
      <c r="H89" s="31"/>
      <c r="I89" s="91">
        <f t="shared" si="8"/>
        <v>0</v>
      </c>
      <c r="J89" s="31"/>
      <c r="K89" s="31"/>
      <c r="L89" s="31"/>
      <c r="M89" s="31"/>
      <c r="N89" s="31"/>
    </row>
    <row r="90" spans="1:14" ht="21">
      <c r="A90" s="127"/>
      <c r="B90" s="126"/>
      <c r="C90" s="108"/>
      <c r="D90" s="116" t="s">
        <v>101</v>
      </c>
      <c r="E90" s="31"/>
      <c r="F90" s="31">
        <v>400</v>
      </c>
      <c r="G90" s="31"/>
      <c r="H90" s="31"/>
      <c r="I90" s="91"/>
      <c r="J90" s="92"/>
      <c r="K90" s="27"/>
      <c r="L90" s="28"/>
      <c r="M90" s="27"/>
      <c r="N90" s="88"/>
    </row>
    <row r="91" spans="1:14" ht="21">
      <c r="A91" s="127"/>
      <c r="B91" s="126"/>
      <c r="C91" s="108">
        <v>6060</v>
      </c>
      <c r="D91" s="116" t="s">
        <v>96</v>
      </c>
      <c r="E91" s="31">
        <f>E93+E92</f>
        <v>0</v>
      </c>
      <c r="F91" s="31">
        <f aca="true" t="shared" si="24" ref="F91:N91">F93+F92</f>
        <v>2200</v>
      </c>
      <c r="G91" s="31">
        <f t="shared" si="24"/>
        <v>7600</v>
      </c>
      <c r="H91" s="31">
        <f t="shared" si="24"/>
        <v>2580.01</v>
      </c>
      <c r="I91" s="91">
        <f t="shared" si="8"/>
        <v>33.947500000000005</v>
      </c>
      <c r="J91" s="31">
        <f t="shared" si="24"/>
        <v>0</v>
      </c>
      <c r="K91" s="31">
        <f t="shared" si="24"/>
        <v>0</v>
      </c>
      <c r="L91" s="31">
        <f t="shared" si="24"/>
        <v>0</v>
      </c>
      <c r="M91" s="31">
        <f t="shared" si="24"/>
        <v>2580.01</v>
      </c>
      <c r="N91" s="31">
        <f t="shared" si="24"/>
        <v>0</v>
      </c>
    </row>
    <row r="92" spans="1:14" ht="22.5">
      <c r="A92" s="127"/>
      <c r="B92" s="126"/>
      <c r="C92" s="108"/>
      <c r="D92" s="60" t="s">
        <v>133</v>
      </c>
      <c r="E92" s="31"/>
      <c r="F92" s="31"/>
      <c r="G92" s="31">
        <v>5000</v>
      </c>
      <c r="H92" s="31"/>
      <c r="I92" s="91"/>
      <c r="J92" s="31"/>
      <c r="K92" s="31"/>
      <c r="L92" s="31"/>
      <c r="M92" s="31"/>
      <c r="N92" s="31"/>
    </row>
    <row r="93" spans="1:14" ht="21">
      <c r="A93" s="128"/>
      <c r="B93" s="130"/>
      <c r="C93" s="108"/>
      <c r="D93" s="116" t="s">
        <v>101</v>
      </c>
      <c r="E93" s="31"/>
      <c r="F93" s="31">
        <v>2200</v>
      </c>
      <c r="G93" s="31">
        <v>2600</v>
      </c>
      <c r="H93" s="31">
        <v>2580.01</v>
      </c>
      <c r="I93" s="91">
        <f t="shared" si="8"/>
        <v>99.23115384615386</v>
      </c>
      <c r="J93" s="92"/>
      <c r="K93" s="27"/>
      <c r="L93" s="28"/>
      <c r="M93" s="27">
        <v>2580.01</v>
      </c>
      <c r="N93" s="88"/>
    </row>
    <row r="94" spans="1:14" s="12" customFormat="1" ht="26.25" customHeight="1">
      <c r="A94" s="124">
        <v>754</v>
      </c>
      <c r="B94" s="35"/>
      <c r="C94" s="35"/>
      <c r="D94" s="36" t="s">
        <v>18</v>
      </c>
      <c r="E94" s="22">
        <f>E97+E95+E106</f>
        <v>7000</v>
      </c>
      <c r="F94" s="22">
        <f aca="true" t="shared" si="25" ref="F94:N94">F97+F95+F106</f>
        <v>463068</v>
      </c>
      <c r="G94" s="22">
        <f t="shared" si="25"/>
        <v>72638</v>
      </c>
      <c r="H94" s="22">
        <f t="shared" si="25"/>
        <v>49368.25</v>
      </c>
      <c r="I94" s="91">
        <f t="shared" si="8"/>
        <v>67.96477050579587</v>
      </c>
      <c r="J94" s="22">
        <f t="shared" si="25"/>
        <v>0</v>
      </c>
      <c r="K94" s="22">
        <f t="shared" si="25"/>
        <v>0</v>
      </c>
      <c r="L94" s="22">
        <f t="shared" si="25"/>
        <v>34709.4</v>
      </c>
      <c r="M94" s="22">
        <f t="shared" si="25"/>
        <v>14658.85</v>
      </c>
      <c r="N94" s="22">
        <f t="shared" si="25"/>
        <v>0.43000000000029104</v>
      </c>
    </row>
    <row r="95" spans="1:14" s="12" customFormat="1" ht="16.5" customHeight="1">
      <c r="A95" s="125"/>
      <c r="B95" s="100">
        <v>75404</v>
      </c>
      <c r="C95" s="35"/>
      <c r="D95" s="104" t="s">
        <v>67</v>
      </c>
      <c r="E95" s="22">
        <f>E96</f>
        <v>7000</v>
      </c>
      <c r="F95" s="22">
        <f aca="true" t="shared" si="26" ref="F95:M95">F96</f>
        <v>0</v>
      </c>
      <c r="G95" s="22">
        <f t="shared" si="26"/>
        <v>0</v>
      </c>
      <c r="H95" s="22">
        <f t="shared" si="26"/>
        <v>0</v>
      </c>
      <c r="I95" s="91"/>
      <c r="J95" s="22">
        <f t="shared" si="26"/>
        <v>0</v>
      </c>
      <c r="K95" s="22">
        <f t="shared" si="26"/>
        <v>0</v>
      </c>
      <c r="L95" s="22">
        <f t="shared" si="26"/>
        <v>0</v>
      </c>
      <c r="M95" s="22">
        <f t="shared" si="26"/>
        <v>0</v>
      </c>
      <c r="N95" s="88"/>
    </row>
    <row r="96" spans="1:14" s="12" customFormat="1" ht="33" customHeight="1">
      <c r="A96" s="125"/>
      <c r="B96" s="100"/>
      <c r="C96" s="35">
        <v>6170</v>
      </c>
      <c r="D96" s="40" t="s">
        <v>68</v>
      </c>
      <c r="E96" s="22">
        <v>7000</v>
      </c>
      <c r="F96" s="22"/>
      <c r="G96" s="22"/>
      <c r="H96" s="22"/>
      <c r="I96" s="91"/>
      <c r="J96" s="92"/>
      <c r="K96" s="22"/>
      <c r="L96" s="22"/>
      <c r="M96" s="29">
        <f>H96-L96</f>
        <v>0</v>
      </c>
      <c r="N96" s="88"/>
    </row>
    <row r="97" spans="1:14" ht="12.75">
      <c r="A97" s="126"/>
      <c r="B97" s="129">
        <v>75412</v>
      </c>
      <c r="C97" s="39"/>
      <c r="D97" s="25" t="s">
        <v>8</v>
      </c>
      <c r="E97" s="26">
        <f>E98+E104</f>
        <v>0</v>
      </c>
      <c r="F97" s="26">
        <f>F98+F104</f>
        <v>463068</v>
      </c>
      <c r="G97" s="26">
        <f aca="true" t="shared" si="27" ref="G97:N97">G98+G104</f>
        <v>57888</v>
      </c>
      <c r="H97" s="26">
        <f t="shared" si="27"/>
        <v>34658.85</v>
      </c>
      <c r="I97" s="91">
        <f t="shared" si="8"/>
        <v>59.87225331674958</v>
      </c>
      <c r="J97" s="26">
        <f t="shared" si="27"/>
        <v>0</v>
      </c>
      <c r="K97" s="26">
        <f t="shared" si="27"/>
        <v>0</v>
      </c>
      <c r="L97" s="26">
        <f t="shared" si="27"/>
        <v>20000</v>
      </c>
      <c r="M97" s="26">
        <f t="shared" si="27"/>
        <v>14658.85</v>
      </c>
      <c r="N97" s="26">
        <f t="shared" si="27"/>
        <v>0.43000000000029104</v>
      </c>
    </row>
    <row r="98" spans="1:14" s="11" customFormat="1" ht="24" customHeight="1">
      <c r="A98" s="126"/>
      <c r="B98" s="126"/>
      <c r="C98" s="129">
        <v>6050</v>
      </c>
      <c r="D98" s="25" t="s">
        <v>21</v>
      </c>
      <c r="E98" s="26">
        <f>E101+E102+E103+E99+E100</f>
        <v>0</v>
      </c>
      <c r="F98" s="26">
        <f aca="true" t="shared" si="28" ref="F98:N98">F101+F102+F103+F99+F100</f>
        <v>457000</v>
      </c>
      <c r="G98" s="26">
        <f>G101+G102+G103+G99+G100</f>
        <v>51820</v>
      </c>
      <c r="H98" s="26">
        <f t="shared" si="28"/>
        <v>28591.28</v>
      </c>
      <c r="I98" s="91">
        <f t="shared" si="8"/>
        <v>55.174218448475486</v>
      </c>
      <c r="J98" s="26">
        <f t="shared" si="28"/>
        <v>0</v>
      </c>
      <c r="K98" s="26">
        <f t="shared" si="28"/>
        <v>0</v>
      </c>
      <c r="L98" s="26">
        <f t="shared" si="28"/>
        <v>20000</v>
      </c>
      <c r="M98" s="26">
        <f t="shared" si="28"/>
        <v>8591.28</v>
      </c>
      <c r="N98" s="26">
        <f t="shared" si="28"/>
        <v>0</v>
      </c>
    </row>
    <row r="99" spans="1:14" s="11" customFormat="1" ht="20.25" customHeight="1">
      <c r="A99" s="126"/>
      <c r="B99" s="126"/>
      <c r="C99" s="133"/>
      <c r="D99" s="60" t="s">
        <v>135</v>
      </c>
      <c r="E99" s="31"/>
      <c r="F99" s="31"/>
      <c r="G99" s="31">
        <v>4520</v>
      </c>
      <c r="H99" s="31">
        <v>4520</v>
      </c>
      <c r="I99" s="91">
        <f t="shared" si="8"/>
        <v>100</v>
      </c>
      <c r="J99" s="31"/>
      <c r="K99" s="31"/>
      <c r="L99" s="31"/>
      <c r="M99" s="31">
        <v>4520</v>
      </c>
      <c r="N99" s="31"/>
    </row>
    <row r="100" spans="1:14" s="11" customFormat="1" ht="19.5" customHeight="1">
      <c r="A100" s="126"/>
      <c r="B100" s="126"/>
      <c r="C100" s="133"/>
      <c r="D100" s="60" t="s">
        <v>134</v>
      </c>
      <c r="E100" s="31"/>
      <c r="F100" s="31"/>
      <c r="G100" s="31">
        <v>3900</v>
      </c>
      <c r="H100" s="31">
        <v>3855.52</v>
      </c>
      <c r="I100" s="91">
        <f aca="true" t="shared" si="29" ref="I100:I150">(H100/G100)*100</f>
        <v>98.85948717948719</v>
      </c>
      <c r="J100" s="31"/>
      <c r="K100" s="31"/>
      <c r="L100" s="31"/>
      <c r="M100" s="31">
        <v>3855.52</v>
      </c>
      <c r="N100" s="31"/>
    </row>
    <row r="101" spans="1:14" s="101" customFormat="1" ht="18" customHeight="1">
      <c r="A101" s="126"/>
      <c r="B101" s="126"/>
      <c r="C101" s="127"/>
      <c r="D101" s="93" t="s">
        <v>58</v>
      </c>
      <c r="E101" s="31"/>
      <c r="F101" s="31">
        <v>325000</v>
      </c>
      <c r="G101" s="31"/>
      <c r="H101" s="31"/>
      <c r="I101" s="91"/>
      <c r="J101" s="91"/>
      <c r="K101" s="31"/>
      <c r="L101" s="31"/>
      <c r="M101" s="31"/>
      <c r="N101" s="90"/>
    </row>
    <row r="102" spans="1:14" s="101" customFormat="1" ht="18.75" customHeight="1">
      <c r="A102" s="126"/>
      <c r="B102" s="126"/>
      <c r="C102" s="127"/>
      <c r="D102" s="93" t="s">
        <v>59</v>
      </c>
      <c r="E102" s="31"/>
      <c r="F102" s="31">
        <v>112000</v>
      </c>
      <c r="G102" s="31">
        <v>29000</v>
      </c>
      <c r="H102" s="31">
        <v>20200.01</v>
      </c>
      <c r="I102" s="91">
        <f t="shared" si="29"/>
        <v>69.65520689655172</v>
      </c>
      <c r="J102" s="91"/>
      <c r="K102" s="31"/>
      <c r="L102" s="31">
        <v>20000</v>
      </c>
      <c r="M102" s="31">
        <v>200.01</v>
      </c>
      <c r="N102" s="90"/>
    </row>
    <row r="103" spans="1:14" s="101" customFormat="1" ht="19.5" customHeight="1">
      <c r="A103" s="126"/>
      <c r="B103" s="126"/>
      <c r="C103" s="127"/>
      <c r="D103" s="93" t="s">
        <v>60</v>
      </c>
      <c r="E103" s="31"/>
      <c r="F103" s="31">
        <v>20000</v>
      </c>
      <c r="G103" s="31">
        <v>14400</v>
      </c>
      <c r="H103" s="31">
        <v>15.75</v>
      </c>
      <c r="I103" s="91"/>
      <c r="J103" s="91"/>
      <c r="K103" s="31"/>
      <c r="L103" s="31"/>
      <c r="M103" s="31">
        <v>15.75</v>
      </c>
      <c r="N103" s="90"/>
    </row>
    <row r="104" spans="1:14" s="101" customFormat="1" ht="24" customHeight="1">
      <c r="A104" s="126"/>
      <c r="B104" s="126"/>
      <c r="C104" s="109">
        <v>6060</v>
      </c>
      <c r="D104" s="116" t="s">
        <v>96</v>
      </c>
      <c r="E104" s="31">
        <f>E105</f>
        <v>0</v>
      </c>
      <c r="F104" s="31">
        <f aca="true" t="shared" si="30" ref="F104:N104">F105</f>
        <v>6068</v>
      </c>
      <c r="G104" s="31">
        <f t="shared" si="30"/>
        <v>6068</v>
      </c>
      <c r="H104" s="31">
        <f t="shared" si="30"/>
        <v>6067.57</v>
      </c>
      <c r="I104" s="91">
        <f t="shared" si="29"/>
        <v>99.99291364535267</v>
      </c>
      <c r="J104" s="31">
        <f t="shared" si="30"/>
        <v>0</v>
      </c>
      <c r="K104" s="31">
        <f t="shared" si="30"/>
        <v>0</v>
      </c>
      <c r="L104" s="31">
        <f t="shared" si="30"/>
        <v>0</v>
      </c>
      <c r="M104" s="31">
        <f t="shared" si="30"/>
        <v>6067.57</v>
      </c>
      <c r="N104" s="31">
        <f t="shared" si="30"/>
        <v>0.43000000000029104</v>
      </c>
    </row>
    <row r="105" spans="1:14" ht="21">
      <c r="A105" s="126"/>
      <c r="B105" s="126"/>
      <c r="C105" s="109"/>
      <c r="D105" s="116" t="s">
        <v>101</v>
      </c>
      <c r="E105" s="31"/>
      <c r="F105" s="31">
        <v>6068</v>
      </c>
      <c r="G105" s="31">
        <v>6068</v>
      </c>
      <c r="H105" s="31">
        <v>6067.57</v>
      </c>
      <c r="I105" s="91">
        <f t="shared" si="29"/>
        <v>99.99291364535267</v>
      </c>
      <c r="J105" s="92"/>
      <c r="K105" s="27"/>
      <c r="L105" s="28"/>
      <c r="M105" s="27">
        <v>6067.57</v>
      </c>
      <c r="N105" s="88">
        <f>G105-H105-K105</f>
        <v>0.43000000000029104</v>
      </c>
    </row>
    <row r="106" spans="1:14" s="11" customFormat="1" ht="14.25" customHeight="1">
      <c r="A106" s="127"/>
      <c r="B106" s="126">
        <v>75495</v>
      </c>
      <c r="C106" s="109"/>
      <c r="D106" s="116" t="s">
        <v>14</v>
      </c>
      <c r="E106" s="26">
        <f>E107+E109</f>
        <v>0</v>
      </c>
      <c r="F106" s="26">
        <f aca="true" t="shared" si="31" ref="F106:N106">F107+F109</f>
        <v>0</v>
      </c>
      <c r="G106" s="26">
        <f t="shared" si="31"/>
        <v>14750</v>
      </c>
      <c r="H106" s="26">
        <f t="shared" si="31"/>
        <v>14709.4</v>
      </c>
      <c r="I106" s="91">
        <f t="shared" si="29"/>
        <v>99.72474576271186</v>
      </c>
      <c r="J106" s="26">
        <f t="shared" si="31"/>
        <v>0</v>
      </c>
      <c r="K106" s="26">
        <f t="shared" si="31"/>
        <v>0</v>
      </c>
      <c r="L106" s="26">
        <f t="shared" si="31"/>
        <v>14709.4</v>
      </c>
      <c r="M106" s="26">
        <f t="shared" si="31"/>
        <v>0</v>
      </c>
      <c r="N106" s="26">
        <f t="shared" si="31"/>
        <v>0</v>
      </c>
    </row>
    <row r="107" spans="1:14" ht="21">
      <c r="A107" s="127"/>
      <c r="B107" s="126"/>
      <c r="C107" s="109">
        <v>6050</v>
      </c>
      <c r="D107" s="116" t="s">
        <v>96</v>
      </c>
      <c r="E107" s="31">
        <f>E108</f>
        <v>0</v>
      </c>
      <c r="F107" s="31">
        <f aca="true" t="shared" si="32" ref="F107:N107">F108</f>
        <v>0</v>
      </c>
      <c r="G107" s="31">
        <f t="shared" si="32"/>
        <v>2303</v>
      </c>
      <c r="H107" s="31">
        <f t="shared" si="32"/>
        <v>2262.4</v>
      </c>
      <c r="I107" s="91">
        <f t="shared" si="29"/>
        <v>98.2370820668693</v>
      </c>
      <c r="J107" s="31">
        <f t="shared" si="32"/>
        <v>0</v>
      </c>
      <c r="K107" s="31">
        <f t="shared" si="32"/>
        <v>0</v>
      </c>
      <c r="L107" s="31">
        <f t="shared" si="32"/>
        <v>2262.4</v>
      </c>
      <c r="M107" s="31">
        <f t="shared" si="32"/>
        <v>0</v>
      </c>
      <c r="N107" s="31">
        <f t="shared" si="32"/>
        <v>0</v>
      </c>
    </row>
    <row r="108" spans="1:14" ht="22.5">
      <c r="A108" s="127"/>
      <c r="B108" s="126"/>
      <c r="C108" s="109"/>
      <c r="D108" s="60" t="s">
        <v>136</v>
      </c>
      <c r="E108" s="31"/>
      <c r="F108" s="31"/>
      <c r="G108" s="31">
        <v>2303</v>
      </c>
      <c r="H108" s="31">
        <v>2262.4</v>
      </c>
      <c r="I108" s="91">
        <f t="shared" si="29"/>
        <v>98.2370820668693</v>
      </c>
      <c r="J108" s="92"/>
      <c r="K108" s="27"/>
      <c r="L108" s="28">
        <v>2262.4</v>
      </c>
      <c r="M108" s="27"/>
      <c r="N108" s="88"/>
    </row>
    <row r="109" spans="1:14" ht="21">
      <c r="A109" s="127"/>
      <c r="B109" s="126"/>
      <c r="C109" s="109">
        <v>6060</v>
      </c>
      <c r="D109" s="116" t="s">
        <v>96</v>
      </c>
      <c r="E109" s="31">
        <f>E110</f>
        <v>0</v>
      </c>
      <c r="F109" s="31">
        <f aca="true" t="shared" si="33" ref="F109:N109">F110</f>
        <v>0</v>
      </c>
      <c r="G109" s="31">
        <f t="shared" si="33"/>
        <v>12447</v>
      </c>
      <c r="H109" s="31">
        <f t="shared" si="33"/>
        <v>12447</v>
      </c>
      <c r="I109" s="91">
        <f t="shared" si="29"/>
        <v>100</v>
      </c>
      <c r="J109" s="31">
        <f t="shared" si="33"/>
        <v>0</v>
      </c>
      <c r="K109" s="31">
        <f t="shared" si="33"/>
        <v>0</v>
      </c>
      <c r="L109" s="31">
        <f t="shared" si="33"/>
        <v>12447</v>
      </c>
      <c r="M109" s="31">
        <f t="shared" si="33"/>
        <v>0</v>
      </c>
      <c r="N109" s="31">
        <f t="shared" si="33"/>
        <v>0</v>
      </c>
    </row>
    <row r="110" spans="1:14" ht="22.5">
      <c r="A110" s="128"/>
      <c r="B110" s="130"/>
      <c r="C110" s="109"/>
      <c r="D110" s="60" t="s">
        <v>136</v>
      </c>
      <c r="E110" s="31"/>
      <c r="F110" s="31"/>
      <c r="G110" s="31">
        <v>12447</v>
      </c>
      <c r="H110" s="31">
        <v>12447</v>
      </c>
      <c r="I110" s="91">
        <f t="shared" si="29"/>
        <v>100</v>
      </c>
      <c r="J110" s="92"/>
      <c r="K110" s="27"/>
      <c r="L110" s="28">
        <v>12447</v>
      </c>
      <c r="M110" s="27"/>
      <c r="N110" s="88"/>
    </row>
    <row r="111" spans="1:16" ht="15.75" customHeight="1">
      <c r="A111" s="129">
        <v>801</v>
      </c>
      <c r="B111" s="39"/>
      <c r="C111" s="39"/>
      <c r="D111" s="25" t="s">
        <v>20</v>
      </c>
      <c r="E111" s="26">
        <f>E115+E112</f>
        <v>10594.59</v>
      </c>
      <c r="F111" s="26">
        <f>F115+F112</f>
        <v>100000</v>
      </c>
      <c r="G111" s="26">
        <f aca="true" t="shared" si="34" ref="G111:N111">G115+G112</f>
        <v>0</v>
      </c>
      <c r="H111" s="26">
        <f t="shared" si="34"/>
        <v>0</v>
      </c>
      <c r="I111" s="31">
        <f t="shared" si="34"/>
        <v>0</v>
      </c>
      <c r="J111" s="26">
        <f t="shared" si="34"/>
        <v>0</v>
      </c>
      <c r="K111" s="26">
        <f t="shared" si="34"/>
        <v>0</v>
      </c>
      <c r="L111" s="26">
        <f t="shared" si="34"/>
        <v>0</v>
      </c>
      <c r="M111" s="26">
        <f t="shared" si="34"/>
        <v>0</v>
      </c>
      <c r="N111" s="26">
        <f t="shared" si="34"/>
        <v>0</v>
      </c>
      <c r="O111" s="11"/>
      <c r="P111" s="11"/>
    </row>
    <row r="112" spans="1:14" ht="14.25" customHeight="1">
      <c r="A112" s="126"/>
      <c r="B112" s="129">
        <v>80104</v>
      </c>
      <c r="C112" s="80"/>
      <c r="D112" s="66" t="s">
        <v>49</v>
      </c>
      <c r="E112" s="54">
        <f>E113</f>
        <v>10594.59</v>
      </c>
      <c r="F112" s="54">
        <f aca="true" t="shared" si="35" ref="F112:N112">F113</f>
        <v>0</v>
      </c>
      <c r="G112" s="54">
        <f t="shared" si="35"/>
        <v>0</v>
      </c>
      <c r="H112" s="54">
        <f t="shared" si="35"/>
        <v>0</v>
      </c>
      <c r="I112" s="91"/>
      <c r="J112" s="54">
        <f t="shared" si="35"/>
        <v>0</v>
      </c>
      <c r="K112" s="54">
        <f t="shared" si="35"/>
        <v>0</v>
      </c>
      <c r="L112" s="54">
        <f t="shared" si="35"/>
        <v>0</v>
      </c>
      <c r="M112" s="54">
        <f t="shared" si="35"/>
        <v>0</v>
      </c>
      <c r="N112" s="54">
        <f t="shared" si="35"/>
        <v>0</v>
      </c>
    </row>
    <row r="113" spans="1:14" ht="14.25" customHeight="1">
      <c r="A113" s="126"/>
      <c r="B113" s="127"/>
      <c r="C113" s="97">
        <v>6060</v>
      </c>
      <c r="D113" s="60" t="s">
        <v>44</v>
      </c>
      <c r="E113" s="54">
        <f>E114</f>
        <v>10594.59</v>
      </c>
      <c r="F113" s="54">
        <f aca="true" t="shared" si="36" ref="F113:M113">F114</f>
        <v>0</v>
      </c>
      <c r="G113" s="54">
        <f t="shared" si="36"/>
        <v>0</v>
      </c>
      <c r="H113" s="54">
        <f t="shared" si="36"/>
        <v>0</v>
      </c>
      <c r="I113" s="91"/>
      <c r="J113" s="54">
        <f t="shared" si="36"/>
        <v>0</v>
      </c>
      <c r="K113" s="54">
        <f t="shared" si="36"/>
        <v>0</v>
      </c>
      <c r="L113" s="54">
        <f t="shared" si="36"/>
        <v>0</v>
      </c>
      <c r="M113" s="54">
        <f t="shared" si="36"/>
        <v>0</v>
      </c>
      <c r="N113" s="54">
        <f>G113-H113</f>
        <v>0</v>
      </c>
    </row>
    <row r="114" spans="1:14" ht="22.5">
      <c r="A114" s="126"/>
      <c r="B114" s="128"/>
      <c r="C114" s="97"/>
      <c r="D114" s="66" t="s">
        <v>61</v>
      </c>
      <c r="E114" s="41">
        <v>10594.59</v>
      </c>
      <c r="F114" s="41"/>
      <c r="G114" s="41"/>
      <c r="H114" s="41"/>
      <c r="I114" s="91"/>
      <c r="J114" s="91"/>
      <c r="K114" s="41"/>
      <c r="L114" s="41"/>
      <c r="M114" s="27">
        <f>H114-L114</f>
        <v>0</v>
      </c>
      <c r="N114" s="87"/>
    </row>
    <row r="115" spans="1:14" s="13" customFormat="1" ht="13.5" customHeight="1">
      <c r="A115" s="126"/>
      <c r="B115" s="129">
        <v>80110</v>
      </c>
      <c r="C115" s="56"/>
      <c r="D115" s="55" t="s">
        <v>39</v>
      </c>
      <c r="E115" s="42">
        <f>E116</f>
        <v>0</v>
      </c>
      <c r="F115" s="42">
        <f aca="true" t="shared" si="37" ref="F115:N116">F116</f>
        <v>100000</v>
      </c>
      <c r="G115" s="42">
        <f t="shared" si="37"/>
        <v>0</v>
      </c>
      <c r="H115" s="42">
        <f t="shared" si="37"/>
        <v>0</v>
      </c>
      <c r="I115" s="91"/>
      <c r="J115" s="42">
        <f t="shared" si="37"/>
        <v>0</v>
      </c>
      <c r="K115" s="42">
        <f t="shared" si="37"/>
        <v>0</v>
      </c>
      <c r="L115" s="42">
        <f t="shared" si="37"/>
        <v>0</v>
      </c>
      <c r="M115" s="42">
        <f t="shared" si="37"/>
        <v>0</v>
      </c>
      <c r="N115" s="42">
        <f t="shared" si="37"/>
        <v>0</v>
      </c>
    </row>
    <row r="116" spans="1:14" s="13" customFormat="1" ht="13.5" customHeight="1">
      <c r="A116" s="126"/>
      <c r="B116" s="133"/>
      <c r="C116" s="80">
        <v>6050</v>
      </c>
      <c r="D116" s="60" t="s">
        <v>6</v>
      </c>
      <c r="E116" s="43">
        <f>E117</f>
        <v>0</v>
      </c>
      <c r="F116" s="43">
        <f t="shared" si="37"/>
        <v>100000</v>
      </c>
      <c r="G116" s="43">
        <f t="shared" si="37"/>
        <v>0</v>
      </c>
      <c r="H116" s="43">
        <f t="shared" si="37"/>
        <v>0</v>
      </c>
      <c r="I116" s="43">
        <f t="shared" si="37"/>
        <v>0</v>
      </c>
      <c r="J116" s="43">
        <f t="shared" si="37"/>
        <v>0</v>
      </c>
      <c r="K116" s="43">
        <f t="shared" si="37"/>
        <v>0</v>
      </c>
      <c r="L116" s="43">
        <f t="shared" si="37"/>
        <v>0</v>
      </c>
      <c r="M116" s="43">
        <f t="shared" si="37"/>
        <v>0</v>
      </c>
      <c r="N116" s="43">
        <f t="shared" si="37"/>
        <v>0</v>
      </c>
    </row>
    <row r="117" spans="1:14" s="13" customFormat="1" ht="13.5" customHeight="1">
      <c r="A117" s="126"/>
      <c r="B117" s="133"/>
      <c r="C117" s="80"/>
      <c r="D117" s="66" t="s">
        <v>102</v>
      </c>
      <c r="E117" s="43"/>
      <c r="F117" s="43">
        <v>100000</v>
      </c>
      <c r="G117" s="43"/>
      <c r="H117" s="43"/>
      <c r="I117" s="91"/>
      <c r="J117" s="43"/>
      <c r="K117" s="43"/>
      <c r="L117" s="43"/>
      <c r="M117" s="43"/>
      <c r="N117" s="102">
        <f>G117-H117</f>
        <v>0</v>
      </c>
    </row>
    <row r="118" spans="1:14" s="12" customFormat="1" ht="22.5" customHeight="1">
      <c r="A118" s="124">
        <v>900</v>
      </c>
      <c r="B118" s="23"/>
      <c r="C118" s="23"/>
      <c r="D118" s="36" t="s">
        <v>31</v>
      </c>
      <c r="E118" s="22">
        <f>E119+E130+E138+E142+E135</f>
        <v>90192.73000000001</v>
      </c>
      <c r="F118" s="22">
        <f>F119+F130+F138+F142+F135</f>
        <v>1204425</v>
      </c>
      <c r="G118" s="22">
        <f>G119+G130+G138+G142+G135</f>
        <v>73115</v>
      </c>
      <c r="H118" s="22">
        <f>H119+H130+H138+H142+H135</f>
        <v>53272.09</v>
      </c>
      <c r="I118" s="91">
        <f t="shared" si="29"/>
        <v>72.86068522191069</v>
      </c>
      <c r="J118" s="22">
        <f>J119+J130+J138+J142+J135</f>
        <v>15.324920437499188</v>
      </c>
      <c r="K118" s="22">
        <f>K119+K130+K138+K142+K135</f>
        <v>0</v>
      </c>
      <c r="L118" s="22">
        <f>L119+L130+L138+L142+L135</f>
        <v>0</v>
      </c>
      <c r="M118" s="22">
        <f>M119+M130+M138+M142+M135</f>
        <v>53272.09</v>
      </c>
      <c r="N118" s="22">
        <f>N119+N130+N138+N142+N135</f>
        <v>7242.910000000002</v>
      </c>
    </row>
    <row r="119" spans="1:14" ht="12" customHeight="1">
      <c r="A119" s="126"/>
      <c r="B119" s="129">
        <v>90001</v>
      </c>
      <c r="C119" s="24"/>
      <c r="D119" s="25" t="s">
        <v>9</v>
      </c>
      <c r="E119" s="26">
        <f>E126+E122+E120</f>
        <v>582.35</v>
      </c>
      <c r="F119" s="26">
        <f aca="true" t="shared" si="38" ref="F119:N119">F126+F122+F120</f>
        <v>796425</v>
      </c>
      <c r="G119" s="26">
        <f>G126+G122+G120</f>
        <v>26400</v>
      </c>
      <c r="H119" s="26">
        <f t="shared" si="38"/>
        <v>22545.92</v>
      </c>
      <c r="I119" s="91">
        <f t="shared" si="29"/>
        <v>85.40121212121211</v>
      </c>
      <c r="J119" s="26">
        <f t="shared" si="38"/>
        <v>0</v>
      </c>
      <c r="K119" s="26">
        <f t="shared" si="38"/>
        <v>0</v>
      </c>
      <c r="L119" s="26">
        <f t="shared" si="38"/>
        <v>0</v>
      </c>
      <c r="M119" s="26">
        <f t="shared" si="38"/>
        <v>22545.92</v>
      </c>
      <c r="N119" s="26">
        <f t="shared" si="38"/>
        <v>2854.0800000000017</v>
      </c>
    </row>
    <row r="120" spans="1:14" s="11" customFormat="1" ht="21.75" customHeight="1">
      <c r="A120" s="126"/>
      <c r="B120" s="126"/>
      <c r="C120" s="129">
        <v>6050</v>
      </c>
      <c r="D120" s="25" t="s">
        <v>6</v>
      </c>
      <c r="E120" s="26">
        <f>E121</f>
        <v>582.35</v>
      </c>
      <c r="F120" s="26">
        <f aca="true" t="shared" si="39" ref="F120:N120">F121</f>
        <v>441570</v>
      </c>
      <c r="G120" s="26">
        <f t="shared" si="39"/>
        <v>23400</v>
      </c>
      <c r="H120" s="26">
        <f t="shared" si="39"/>
        <v>22545.92</v>
      </c>
      <c r="I120" s="91">
        <f t="shared" si="29"/>
        <v>96.35008547008546</v>
      </c>
      <c r="J120" s="26">
        <f t="shared" si="39"/>
        <v>0</v>
      </c>
      <c r="K120" s="26">
        <f t="shared" si="39"/>
        <v>0</v>
      </c>
      <c r="L120" s="26">
        <f t="shared" si="39"/>
        <v>0</v>
      </c>
      <c r="M120" s="26">
        <f t="shared" si="39"/>
        <v>22545.92</v>
      </c>
      <c r="N120" s="26">
        <f t="shared" si="39"/>
        <v>854.0800000000017</v>
      </c>
    </row>
    <row r="121" spans="1:14" ht="17.25" customHeight="1">
      <c r="A121" s="126"/>
      <c r="B121" s="126"/>
      <c r="C121" s="133"/>
      <c r="D121" s="30" t="s">
        <v>103</v>
      </c>
      <c r="E121" s="31">
        <v>582.35</v>
      </c>
      <c r="F121" s="31">
        <v>441570</v>
      </c>
      <c r="G121" s="31">
        <v>23400</v>
      </c>
      <c r="H121" s="31">
        <v>22545.92</v>
      </c>
      <c r="I121" s="91">
        <f t="shared" si="29"/>
        <v>96.35008547008546</v>
      </c>
      <c r="J121" s="92"/>
      <c r="K121" s="27"/>
      <c r="L121" s="28"/>
      <c r="M121" s="27">
        <v>22545.92</v>
      </c>
      <c r="N121" s="88">
        <f>G121-H121-K121</f>
        <v>854.0800000000017</v>
      </c>
    </row>
    <row r="122" spans="1:14" ht="24" customHeight="1">
      <c r="A122" s="126"/>
      <c r="B122" s="126"/>
      <c r="C122" s="135">
        <v>6057</v>
      </c>
      <c r="D122" s="25" t="s">
        <v>6</v>
      </c>
      <c r="E122" s="26">
        <f>E125+E123+E124</f>
        <v>0</v>
      </c>
      <c r="F122" s="26">
        <f aca="true" t="shared" si="40" ref="F122:N122">F125+F123+F124</f>
        <v>230800</v>
      </c>
      <c r="G122" s="26">
        <f t="shared" si="40"/>
        <v>0</v>
      </c>
      <c r="H122" s="26">
        <f t="shared" si="40"/>
        <v>0</v>
      </c>
      <c r="I122" s="91"/>
      <c r="J122" s="26"/>
      <c r="K122" s="26">
        <f t="shared" si="40"/>
        <v>0</v>
      </c>
      <c r="L122" s="26">
        <f t="shared" si="40"/>
        <v>0</v>
      </c>
      <c r="M122" s="26">
        <f t="shared" si="40"/>
        <v>0</v>
      </c>
      <c r="N122" s="26">
        <f t="shared" si="40"/>
        <v>0</v>
      </c>
    </row>
    <row r="123" spans="1:14" s="101" customFormat="1" ht="24.75" customHeight="1">
      <c r="A123" s="126"/>
      <c r="B123" s="126"/>
      <c r="C123" s="135"/>
      <c r="D123" s="60" t="s">
        <v>104</v>
      </c>
      <c r="E123" s="31"/>
      <c r="F123" s="31">
        <v>54800</v>
      </c>
      <c r="G123" s="31"/>
      <c r="H123" s="31"/>
      <c r="I123" s="91"/>
      <c r="J123" s="91"/>
      <c r="K123" s="31"/>
      <c r="L123" s="31"/>
      <c r="M123" s="31"/>
      <c r="N123" s="87"/>
    </row>
    <row r="124" spans="1:14" s="101" customFormat="1" ht="24" customHeight="1">
      <c r="A124" s="126"/>
      <c r="B124" s="126"/>
      <c r="C124" s="135"/>
      <c r="D124" s="60" t="s">
        <v>105</v>
      </c>
      <c r="E124" s="31"/>
      <c r="F124" s="31">
        <v>88000</v>
      </c>
      <c r="G124" s="31"/>
      <c r="H124" s="31"/>
      <c r="I124" s="91"/>
      <c r="J124" s="91"/>
      <c r="K124" s="31"/>
      <c r="L124" s="31"/>
      <c r="M124" s="31"/>
      <c r="N124" s="87"/>
    </row>
    <row r="125" spans="1:14" ht="23.25" customHeight="1">
      <c r="A125" s="126"/>
      <c r="B125" s="126"/>
      <c r="C125" s="135"/>
      <c r="D125" s="60" t="s">
        <v>106</v>
      </c>
      <c r="E125" s="31"/>
      <c r="F125" s="31">
        <v>88000</v>
      </c>
      <c r="G125" s="31"/>
      <c r="H125" s="31"/>
      <c r="I125" s="91"/>
      <c r="J125" s="91"/>
      <c r="K125" s="27"/>
      <c r="L125" s="28"/>
      <c r="M125" s="27">
        <f>H125-L125</f>
        <v>0</v>
      </c>
      <c r="N125" s="88">
        <f>G125-H125-K125</f>
        <v>0</v>
      </c>
    </row>
    <row r="126" spans="1:14" s="11" customFormat="1" ht="21">
      <c r="A126" s="126"/>
      <c r="B126" s="126"/>
      <c r="C126" s="129">
        <v>6059</v>
      </c>
      <c r="D126" s="25" t="s">
        <v>6</v>
      </c>
      <c r="E126" s="26">
        <f>E127+E129+E128</f>
        <v>0</v>
      </c>
      <c r="F126" s="26">
        <f aca="true" t="shared" si="41" ref="F126:N126">F127+F129+F128</f>
        <v>124055</v>
      </c>
      <c r="G126" s="26">
        <f t="shared" si="41"/>
        <v>3000</v>
      </c>
      <c r="H126" s="26">
        <f t="shared" si="41"/>
        <v>0</v>
      </c>
      <c r="I126" s="91"/>
      <c r="J126" s="26"/>
      <c r="K126" s="26">
        <f t="shared" si="41"/>
        <v>0</v>
      </c>
      <c r="L126" s="26">
        <f t="shared" si="41"/>
        <v>0</v>
      </c>
      <c r="M126" s="26">
        <f t="shared" si="41"/>
        <v>0</v>
      </c>
      <c r="N126" s="26">
        <f t="shared" si="41"/>
        <v>2000</v>
      </c>
    </row>
    <row r="127" spans="1:14" ht="21.75" customHeight="1">
      <c r="A127" s="126"/>
      <c r="B127" s="126"/>
      <c r="C127" s="126"/>
      <c r="D127" s="60" t="s">
        <v>104</v>
      </c>
      <c r="E127" s="31"/>
      <c r="F127" s="31">
        <v>29455</v>
      </c>
      <c r="G127" s="31">
        <v>1000</v>
      </c>
      <c r="H127" s="34"/>
      <c r="I127" s="91"/>
      <c r="J127" s="92"/>
      <c r="K127" s="34"/>
      <c r="L127" s="30"/>
      <c r="M127" s="27">
        <f>H127-L127</f>
        <v>0</v>
      </c>
      <c r="N127" s="88">
        <f>G127-H127-K127</f>
        <v>1000</v>
      </c>
    </row>
    <row r="128" spans="1:14" ht="21.75" customHeight="1">
      <c r="A128" s="126"/>
      <c r="B128" s="126"/>
      <c r="C128" s="126"/>
      <c r="D128" s="60" t="s">
        <v>105</v>
      </c>
      <c r="E128" s="31"/>
      <c r="F128" s="31">
        <v>47300</v>
      </c>
      <c r="G128" s="31">
        <v>1000</v>
      </c>
      <c r="H128" s="34"/>
      <c r="I128" s="91"/>
      <c r="J128" s="92"/>
      <c r="K128" s="34"/>
      <c r="L128" s="30"/>
      <c r="M128" s="27"/>
      <c r="N128" s="88"/>
    </row>
    <row r="129" spans="1:14" ht="24.75" customHeight="1">
      <c r="A129" s="126"/>
      <c r="B129" s="126"/>
      <c r="C129" s="126"/>
      <c r="D129" s="60" t="s">
        <v>106</v>
      </c>
      <c r="E129" s="31"/>
      <c r="F129" s="31">
        <v>47300</v>
      </c>
      <c r="G129" s="31">
        <v>1000</v>
      </c>
      <c r="H129" s="34"/>
      <c r="I129" s="91"/>
      <c r="J129" s="91"/>
      <c r="K129" s="65"/>
      <c r="L129" s="25"/>
      <c r="M129" s="27">
        <f>H129-L129</f>
        <v>0</v>
      </c>
      <c r="N129" s="88">
        <f>G129-H129-K129</f>
        <v>1000</v>
      </c>
    </row>
    <row r="130" spans="1:14" ht="18" customHeight="1">
      <c r="A130" s="126"/>
      <c r="B130" s="168">
        <v>90002</v>
      </c>
      <c r="C130" s="59"/>
      <c r="D130" s="44" t="s">
        <v>37</v>
      </c>
      <c r="E130" s="26">
        <f>E131+E133</f>
        <v>89610.38</v>
      </c>
      <c r="F130" s="26">
        <f aca="true" t="shared" si="42" ref="F130:N130">F131+F133</f>
        <v>13000</v>
      </c>
      <c r="G130" s="26">
        <f t="shared" si="42"/>
        <v>13615</v>
      </c>
      <c r="H130" s="26">
        <f t="shared" si="42"/>
        <v>12256.19</v>
      </c>
      <c r="I130" s="91">
        <f t="shared" si="29"/>
        <v>90.01975762027176</v>
      </c>
      <c r="J130" s="26">
        <f t="shared" si="42"/>
        <v>15.324920437499188</v>
      </c>
      <c r="K130" s="26">
        <f t="shared" si="42"/>
        <v>0</v>
      </c>
      <c r="L130" s="26">
        <f t="shared" si="42"/>
        <v>0</v>
      </c>
      <c r="M130" s="26">
        <f t="shared" si="42"/>
        <v>12256.19</v>
      </c>
      <c r="N130" s="26">
        <f t="shared" si="42"/>
        <v>1358.8099999999995</v>
      </c>
    </row>
    <row r="131" spans="1:14" s="57" customFormat="1" ht="21" customHeight="1">
      <c r="A131" s="126"/>
      <c r="B131" s="127"/>
      <c r="C131" s="59">
        <v>6050</v>
      </c>
      <c r="D131" s="60" t="s">
        <v>11</v>
      </c>
      <c r="E131" s="31">
        <f>E132</f>
        <v>35424.98</v>
      </c>
      <c r="F131" s="31">
        <f aca="true" t="shared" si="43" ref="F131:N131">F132</f>
        <v>3000</v>
      </c>
      <c r="G131" s="31">
        <f t="shared" si="43"/>
        <v>6615</v>
      </c>
      <c r="H131" s="31">
        <f t="shared" si="43"/>
        <v>5428.85</v>
      </c>
      <c r="I131" s="91">
        <f t="shared" si="29"/>
        <v>82.06878306878306</v>
      </c>
      <c r="J131" s="91">
        <f>H131/E131*100</f>
        <v>15.324920437499188</v>
      </c>
      <c r="K131" s="31">
        <f t="shared" si="43"/>
        <v>0</v>
      </c>
      <c r="L131" s="31"/>
      <c r="M131" s="27">
        <f>H131-L131</f>
        <v>5428.85</v>
      </c>
      <c r="N131" s="90">
        <f t="shared" si="43"/>
        <v>1186.1499999999996</v>
      </c>
    </row>
    <row r="132" spans="1:14" s="57" customFormat="1" ht="21" customHeight="1">
      <c r="A132" s="126"/>
      <c r="B132" s="127"/>
      <c r="C132" s="59"/>
      <c r="D132" s="81" t="s">
        <v>47</v>
      </c>
      <c r="E132" s="31">
        <v>35424.98</v>
      </c>
      <c r="F132" s="31">
        <v>3000</v>
      </c>
      <c r="G132" s="31">
        <v>6615</v>
      </c>
      <c r="H132" s="31">
        <v>5428.85</v>
      </c>
      <c r="I132" s="91">
        <f t="shared" si="29"/>
        <v>82.06878306878306</v>
      </c>
      <c r="J132" s="91">
        <f>H132/E132*100</f>
        <v>15.324920437499188</v>
      </c>
      <c r="K132" s="27"/>
      <c r="L132" s="28"/>
      <c r="M132" s="27">
        <f>H132-L132</f>
        <v>5428.85</v>
      </c>
      <c r="N132" s="87">
        <f>G132-H132-K132</f>
        <v>1186.1499999999996</v>
      </c>
    </row>
    <row r="133" spans="1:14" s="57" customFormat="1" ht="21" customHeight="1">
      <c r="A133" s="126"/>
      <c r="B133" s="127"/>
      <c r="C133" s="59">
        <v>6060</v>
      </c>
      <c r="D133" s="81" t="s">
        <v>48</v>
      </c>
      <c r="E133" s="31">
        <f>E134</f>
        <v>54185.4</v>
      </c>
      <c r="F133" s="31">
        <f aca="true" t="shared" si="44" ref="F133:N133">F134</f>
        <v>10000</v>
      </c>
      <c r="G133" s="31">
        <f t="shared" si="44"/>
        <v>7000</v>
      </c>
      <c r="H133" s="31">
        <f t="shared" si="44"/>
        <v>6827.34</v>
      </c>
      <c r="I133" s="91">
        <f t="shared" si="29"/>
        <v>97.53342857142857</v>
      </c>
      <c r="J133" s="92"/>
      <c r="K133" s="31">
        <f t="shared" si="44"/>
        <v>0</v>
      </c>
      <c r="L133" s="31">
        <f t="shared" si="44"/>
        <v>0</v>
      </c>
      <c r="M133" s="27">
        <f>H133-L133</f>
        <v>6827.34</v>
      </c>
      <c r="N133" s="90">
        <f t="shared" si="44"/>
        <v>172.65999999999985</v>
      </c>
    </row>
    <row r="134" spans="1:14" s="57" customFormat="1" ht="21" customHeight="1">
      <c r="A134" s="126"/>
      <c r="B134" s="128"/>
      <c r="C134" s="59"/>
      <c r="D134" s="81" t="s">
        <v>47</v>
      </c>
      <c r="E134" s="31">
        <v>54185.4</v>
      </c>
      <c r="F134" s="31">
        <v>10000</v>
      </c>
      <c r="G134" s="31">
        <v>7000</v>
      </c>
      <c r="H134" s="31">
        <v>6827.34</v>
      </c>
      <c r="I134" s="91">
        <f t="shared" si="29"/>
        <v>97.53342857142857</v>
      </c>
      <c r="J134" s="92"/>
      <c r="K134" s="27"/>
      <c r="L134" s="28"/>
      <c r="M134" s="27">
        <f>H134-L134</f>
        <v>6827.34</v>
      </c>
      <c r="N134" s="87">
        <f>G134-H134-K134</f>
        <v>172.65999999999985</v>
      </c>
    </row>
    <row r="135" spans="1:14" s="57" customFormat="1" ht="21" customHeight="1">
      <c r="A135" s="126"/>
      <c r="B135" s="107">
        <v>90005</v>
      </c>
      <c r="C135" s="59"/>
      <c r="D135" s="118" t="s">
        <v>107</v>
      </c>
      <c r="E135" s="31">
        <f>E136</f>
        <v>0</v>
      </c>
      <c r="F135" s="31">
        <f aca="true" t="shared" si="45" ref="F135:N135">F136</f>
        <v>239000</v>
      </c>
      <c r="G135" s="31">
        <f t="shared" si="45"/>
        <v>0</v>
      </c>
      <c r="H135" s="31">
        <f t="shared" si="45"/>
        <v>0</v>
      </c>
      <c r="I135" s="91"/>
      <c r="J135" s="31">
        <f t="shared" si="45"/>
        <v>0</v>
      </c>
      <c r="K135" s="31">
        <f t="shared" si="45"/>
        <v>0</v>
      </c>
      <c r="L135" s="31">
        <f t="shared" si="45"/>
        <v>0</v>
      </c>
      <c r="M135" s="31">
        <f t="shared" si="45"/>
        <v>0</v>
      </c>
      <c r="N135" s="31">
        <f t="shared" si="45"/>
        <v>0</v>
      </c>
    </row>
    <row r="136" spans="1:14" s="57" customFormat="1" ht="21" customHeight="1">
      <c r="A136" s="126"/>
      <c r="B136" s="107"/>
      <c r="C136" s="59">
        <v>6050</v>
      </c>
      <c r="D136" s="60" t="s">
        <v>11</v>
      </c>
      <c r="E136" s="31">
        <f>E137</f>
        <v>0</v>
      </c>
      <c r="F136" s="31">
        <f aca="true" t="shared" si="46" ref="F136:N136">F137</f>
        <v>239000</v>
      </c>
      <c r="G136" s="31">
        <f t="shared" si="46"/>
        <v>0</v>
      </c>
      <c r="H136" s="31">
        <f t="shared" si="46"/>
        <v>0</v>
      </c>
      <c r="I136" s="91"/>
      <c r="J136" s="31">
        <f t="shared" si="46"/>
        <v>0</v>
      </c>
      <c r="K136" s="31">
        <f t="shared" si="46"/>
        <v>0</v>
      </c>
      <c r="L136" s="31">
        <f t="shared" si="46"/>
        <v>0</v>
      </c>
      <c r="M136" s="31">
        <f t="shared" si="46"/>
        <v>0</v>
      </c>
      <c r="N136" s="31">
        <f t="shared" si="46"/>
        <v>0</v>
      </c>
    </row>
    <row r="137" spans="1:14" s="57" customFormat="1" ht="21" customHeight="1">
      <c r="A137" s="126"/>
      <c r="B137" s="107"/>
      <c r="C137" s="59"/>
      <c r="D137" s="95" t="s">
        <v>108</v>
      </c>
      <c r="E137" s="31"/>
      <c r="F137" s="31">
        <v>239000</v>
      </c>
      <c r="G137" s="31"/>
      <c r="H137" s="31"/>
      <c r="I137" s="91"/>
      <c r="J137" s="92"/>
      <c r="K137" s="27"/>
      <c r="L137" s="28"/>
      <c r="M137" s="27"/>
      <c r="N137" s="87"/>
    </row>
    <row r="138" spans="1:14" s="63" customFormat="1" ht="15" customHeight="1">
      <c r="A138" s="127"/>
      <c r="B138" s="166">
        <v>90015</v>
      </c>
      <c r="C138" s="55"/>
      <c r="D138" s="96" t="s">
        <v>55</v>
      </c>
      <c r="E138" s="26">
        <f>E139</f>
        <v>0</v>
      </c>
      <c r="F138" s="26">
        <f aca="true" t="shared" si="47" ref="F138:N138">F139</f>
        <v>18000</v>
      </c>
      <c r="G138" s="26">
        <f t="shared" si="47"/>
        <v>20500</v>
      </c>
      <c r="H138" s="26">
        <f t="shared" si="47"/>
        <v>18427.98</v>
      </c>
      <c r="I138" s="91">
        <f t="shared" si="29"/>
        <v>89.89258536585366</v>
      </c>
      <c r="J138" s="26">
        <f t="shared" si="47"/>
        <v>0</v>
      </c>
      <c r="K138" s="26">
        <f t="shared" si="47"/>
        <v>0</v>
      </c>
      <c r="L138" s="26">
        <f t="shared" si="47"/>
        <v>0</v>
      </c>
      <c r="M138" s="26">
        <f t="shared" si="47"/>
        <v>18427.98</v>
      </c>
      <c r="N138" s="26">
        <f t="shared" si="47"/>
        <v>2072.0200000000004</v>
      </c>
    </row>
    <row r="139" spans="1:14" s="63" customFormat="1" ht="21" customHeight="1">
      <c r="A139" s="127"/>
      <c r="B139" s="126"/>
      <c r="C139" s="94">
        <v>6050</v>
      </c>
      <c r="D139" s="60" t="s">
        <v>11</v>
      </c>
      <c r="E139" s="31">
        <f>E140+E141</f>
        <v>0</v>
      </c>
      <c r="F139" s="31">
        <f aca="true" t="shared" si="48" ref="F139:N139">F140+F141</f>
        <v>18000</v>
      </c>
      <c r="G139" s="31">
        <f t="shared" si="48"/>
        <v>20500</v>
      </c>
      <c r="H139" s="31">
        <f t="shared" si="48"/>
        <v>18427.98</v>
      </c>
      <c r="I139" s="91">
        <f t="shared" si="29"/>
        <v>89.89258536585366</v>
      </c>
      <c r="J139" s="31">
        <f t="shared" si="48"/>
        <v>0</v>
      </c>
      <c r="K139" s="31">
        <f t="shared" si="48"/>
        <v>0</v>
      </c>
      <c r="L139" s="31">
        <f t="shared" si="48"/>
        <v>0</v>
      </c>
      <c r="M139" s="31">
        <f t="shared" si="48"/>
        <v>18427.98</v>
      </c>
      <c r="N139" s="31">
        <f t="shared" si="48"/>
        <v>2072.0200000000004</v>
      </c>
    </row>
    <row r="140" spans="1:14" s="63" customFormat="1" ht="21" customHeight="1">
      <c r="A140" s="127"/>
      <c r="B140" s="130"/>
      <c r="C140" s="94"/>
      <c r="D140" s="95" t="s">
        <v>109</v>
      </c>
      <c r="E140" s="31"/>
      <c r="F140" s="31">
        <v>18000</v>
      </c>
      <c r="G140" s="31">
        <v>8958</v>
      </c>
      <c r="H140" s="31">
        <v>6885.98</v>
      </c>
      <c r="I140" s="91">
        <f t="shared" si="29"/>
        <v>76.86961375306987</v>
      </c>
      <c r="J140" s="92"/>
      <c r="K140" s="62"/>
      <c r="L140" s="61"/>
      <c r="M140" s="62">
        <f>H140-L140</f>
        <v>6885.98</v>
      </c>
      <c r="N140" s="89">
        <f>G140-H140-K140</f>
        <v>2072.0200000000004</v>
      </c>
    </row>
    <row r="141" spans="1:14" s="63" customFormat="1" ht="21" customHeight="1">
      <c r="A141" s="127"/>
      <c r="B141" s="107"/>
      <c r="C141" s="94"/>
      <c r="D141" s="116" t="s">
        <v>101</v>
      </c>
      <c r="E141" s="31"/>
      <c r="F141" s="31"/>
      <c r="G141" s="31">
        <v>11542</v>
      </c>
      <c r="H141" s="31">
        <v>11542</v>
      </c>
      <c r="I141" s="91">
        <f t="shared" si="29"/>
        <v>100</v>
      </c>
      <c r="J141" s="92"/>
      <c r="K141" s="62"/>
      <c r="L141" s="61"/>
      <c r="M141" s="62">
        <v>11542</v>
      </c>
      <c r="N141" s="89"/>
    </row>
    <row r="142" spans="1:14" s="63" customFormat="1" ht="21" customHeight="1">
      <c r="A142" s="127"/>
      <c r="B142" s="166">
        <v>90095</v>
      </c>
      <c r="C142" s="55"/>
      <c r="D142" s="96" t="s">
        <v>14</v>
      </c>
      <c r="E142" s="26">
        <f>E146+E148+E143</f>
        <v>0</v>
      </c>
      <c r="F142" s="26">
        <f aca="true" t="shared" si="49" ref="F142:M142">F146+F148+F143</f>
        <v>138000</v>
      </c>
      <c r="G142" s="26">
        <f>G146+G148+G143</f>
        <v>12600</v>
      </c>
      <c r="H142" s="26">
        <f t="shared" si="49"/>
        <v>42</v>
      </c>
      <c r="I142" s="91">
        <f t="shared" si="29"/>
        <v>0.33333333333333337</v>
      </c>
      <c r="J142" s="26">
        <f t="shared" si="49"/>
        <v>0</v>
      </c>
      <c r="K142" s="26">
        <f t="shared" si="49"/>
        <v>0</v>
      </c>
      <c r="L142" s="26">
        <f t="shared" si="49"/>
        <v>0</v>
      </c>
      <c r="M142" s="26">
        <f t="shared" si="49"/>
        <v>42</v>
      </c>
      <c r="N142" s="26">
        <f>N146+N148</f>
        <v>958</v>
      </c>
    </row>
    <row r="143" spans="1:14" s="63" customFormat="1" ht="21" customHeight="1">
      <c r="A143" s="127"/>
      <c r="B143" s="167"/>
      <c r="C143" s="150">
        <v>6050</v>
      </c>
      <c r="D143" s="60" t="s">
        <v>11</v>
      </c>
      <c r="E143" s="31">
        <f>E144+E145</f>
        <v>0</v>
      </c>
      <c r="F143" s="31">
        <f aca="true" t="shared" si="50" ref="F143:M143">F144+F145</f>
        <v>63000</v>
      </c>
      <c r="G143" s="31">
        <f t="shared" si="50"/>
        <v>11600</v>
      </c>
      <c r="H143" s="31">
        <f t="shared" si="50"/>
        <v>0</v>
      </c>
      <c r="I143" s="91">
        <f t="shared" si="29"/>
        <v>0</v>
      </c>
      <c r="J143" s="31">
        <f t="shared" si="50"/>
        <v>0</v>
      </c>
      <c r="K143" s="31">
        <f t="shared" si="50"/>
        <v>0</v>
      </c>
      <c r="L143" s="31">
        <f t="shared" si="50"/>
        <v>0</v>
      </c>
      <c r="M143" s="31">
        <f t="shared" si="50"/>
        <v>0</v>
      </c>
      <c r="N143" s="31"/>
    </row>
    <row r="144" spans="1:14" s="63" customFormat="1" ht="12.75" customHeight="1">
      <c r="A144" s="127"/>
      <c r="B144" s="167"/>
      <c r="C144" s="151"/>
      <c r="D144" s="103" t="s">
        <v>62</v>
      </c>
      <c r="E144" s="31"/>
      <c r="F144" s="31">
        <v>23000</v>
      </c>
      <c r="G144" s="31">
        <v>6600</v>
      </c>
      <c r="H144" s="31"/>
      <c r="I144" s="91">
        <f t="shared" si="29"/>
        <v>0</v>
      </c>
      <c r="J144" s="31"/>
      <c r="K144" s="31"/>
      <c r="L144" s="31"/>
      <c r="M144" s="31"/>
      <c r="N144" s="31"/>
    </row>
    <row r="145" spans="1:14" s="63" customFormat="1" ht="15" customHeight="1">
      <c r="A145" s="127"/>
      <c r="B145" s="167"/>
      <c r="C145" s="152"/>
      <c r="D145" s="98" t="s">
        <v>63</v>
      </c>
      <c r="E145" s="31"/>
      <c r="F145" s="31">
        <v>40000</v>
      </c>
      <c r="G145" s="31">
        <v>5000</v>
      </c>
      <c r="H145" s="31"/>
      <c r="I145" s="91">
        <f t="shared" si="29"/>
        <v>0</v>
      </c>
      <c r="J145" s="31"/>
      <c r="K145" s="31"/>
      <c r="L145" s="31"/>
      <c r="M145" s="31"/>
      <c r="N145" s="31"/>
    </row>
    <row r="146" spans="1:14" s="63" customFormat="1" ht="21" customHeight="1">
      <c r="A146" s="127"/>
      <c r="B146" s="126"/>
      <c r="C146" s="94">
        <v>6057</v>
      </c>
      <c r="D146" s="60" t="s">
        <v>11</v>
      </c>
      <c r="E146" s="31">
        <f>E147</f>
        <v>0</v>
      </c>
      <c r="F146" s="31">
        <f aca="true" t="shared" si="51" ref="F146:N146">F147</f>
        <v>52500</v>
      </c>
      <c r="G146" s="31">
        <f t="shared" si="51"/>
        <v>0</v>
      </c>
      <c r="H146" s="31">
        <f t="shared" si="51"/>
        <v>0</v>
      </c>
      <c r="I146" s="91"/>
      <c r="J146" s="31">
        <f t="shared" si="51"/>
        <v>0</v>
      </c>
      <c r="K146" s="31">
        <f t="shared" si="51"/>
        <v>0</v>
      </c>
      <c r="L146" s="31">
        <f t="shared" si="51"/>
        <v>0</v>
      </c>
      <c r="M146" s="31">
        <f t="shared" si="51"/>
        <v>0</v>
      </c>
      <c r="N146" s="31">
        <f t="shared" si="51"/>
        <v>0</v>
      </c>
    </row>
    <row r="147" spans="1:14" s="63" customFormat="1" ht="21" customHeight="1">
      <c r="A147" s="127"/>
      <c r="B147" s="126"/>
      <c r="C147" s="94"/>
      <c r="D147" s="95" t="s">
        <v>110</v>
      </c>
      <c r="E147" s="31"/>
      <c r="F147" s="31">
        <v>52500</v>
      </c>
      <c r="G147" s="31"/>
      <c r="H147" s="31"/>
      <c r="I147" s="91"/>
      <c r="J147" s="92"/>
      <c r="K147" s="31"/>
      <c r="L147" s="94"/>
      <c r="M147" s="31"/>
      <c r="N147" s="89">
        <f>G147-H147-K147</f>
        <v>0</v>
      </c>
    </row>
    <row r="148" spans="1:14" s="63" customFormat="1" ht="21" customHeight="1">
      <c r="A148" s="127"/>
      <c r="B148" s="126"/>
      <c r="C148" s="94">
        <v>6059</v>
      </c>
      <c r="D148" s="60" t="s">
        <v>11</v>
      </c>
      <c r="E148" s="31">
        <f>E149</f>
        <v>0</v>
      </c>
      <c r="F148" s="31">
        <f aca="true" t="shared" si="52" ref="F148:N148">F149</f>
        <v>22500</v>
      </c>
      <c r="G148" s="31">
        <f t="shared" si="52"/>
        <v>1000</v>
      </c>
      <c r="H148" s="31">
        <f t="shared" si="52"/>
        <v>42</v>
      </c>
      <c r="I148" s="91">
        <f t="shared" si="29"/>
        <v>4.2</v>
      </c>
      <c r="J148" s="31">
        <f t="shared" si="52"/>
        <v>0</v>
      </c>
      <c r="K148" s="31">
        <f t="shared" si="52"/>
        <v>0</v>
      </c>
      <c r="L148" s="31">
        <f t="shared" si="52"/>
        <v>0</v>
      </c>
      <c r="M148" s="31">
        <f t="shared" si="52"/>
        <v>42</v>
      </c>
      <c r="N148" s="31">
        <f t="shared" si="52"/>
        <v>958</v>
      </c>
    </row>
    <row r="149" spans="1:14" s="63" customFormat="1" ht="21" customHeight="1">
      <c r="A149" s="128"/>
      <c r="B149" s="130"/>
      <c r="C149" s="94"/>
      <c r="D149" s="95" t="s">
        <v>110</v>
      </c>
      <c r="E149" s="31"/>
      <c r="F149" s="31">
        <v>22500</v>
      </c>
      <c r="G149" s="31">
        <v>1000</v>
      </c>
      <c r="H149" s="31">
        <v>42</v>
      </c>
      <c r="I149" s="91">
        <f t="shared" si="29"/>
        <v>4.2</v>
      </c>
      <c r="J149" s="92"/>
      <c r="K149" s="31"/>
      <c r="L149" s="94"/>
      <c r="M149" s="31">
        <f>H149-L149</f>
        <v>42</v>
      </c>
      <c r="N149" s="89">
        <f>G149-H149-K149</f>
        <v>958</v>
      </c>
    </row>
    <row r="150" spans="1:14" s="12" customFormat="1" ht="32.25" customHeight="1">
      <c r="A150" s="124">
        <v>921</v>
      </c>
      <c r="B150" s="35"/>
      <c r="C150" s="35"/>
      <c r="D150" s="36" t="s">
        <v>32</v>
      </c>
      <c r="E150" s="22">
        <f>E151+E159+E157</f>
        <v>8596.72</v>
      </c>
      <c r="F150" s="22">
        <f aca="true" t="shared" si="53" ref="F150:N150">F151+F159+F157</f>
        <v>78429.29000000001</v>
      </c>
      <c r="G150" s="22">
        <f t="shared" si="53"/>
        <v>87803.29000000001</v>
      </c>
      <c r="H150" s="22">
        <f t="shared" si="53"/>
        <v>82314.43</v>
      </c>
      <c r="I150" s="91">
        <f t="shared" si="29"/>
        <v>93.74868527136054</v>
      </c>
      <c r="J150" s="22">
        <f t="shared" si="53"/>
        <v>290.8085874612643</v>
      </c>
      <c r="K150" s="22">
        <f t="shared" si="53"/>
        <v>0</v>
      </c>
      <c r="L150" s="22">
        <f t="shared" si="53"/>
        <v>0</v>
      </c>
      <c r="M150" s="22">
        <f t="shared" si="53"/>
        <v>82314.43</v>
      </c>
      <c r="N150" s="22">
        <f t="shared" si="53"/>
        <v>0</v>
      </c>
    </row>
    <row r="151" spans="1:14" ht="21">
      <c r="A151" s="126"/>
      <c r="B151" s="129">
        <v>92109</v>
      </c>
      <c r="C151" s="39"/>
      <c r="D151" s="25" t="s">
        <v>19</v>
      </c>
      <c r="E151" s="26">
        <f>E156+E154+E152</f>
        <v>8596.72</v>
      </c>
      <c r="F151" s="26">
        <f>F156+F154+F152</f>
        <v>78429.29000000001</v>
      </c>
      <c r="G151" s="26">
        <f>G156+G154+G152</f>
        <v>77883.29000000001</v>
      </c>
      <c r="H151" s="26">
        <f aca="true" t="shared" si="54" ref="H151:N151">H156+H154+H152</f>
        <v>77394.43</v>
      </c>
      <c r="I151" s="91">
        <f aca="true" t="shared" si="55" ref="I151:I175">(H151/G151)*100</f>
        <v>99.37231721977845</v>
      </c>
      <c r="J151" s="26">
        <f t="shared" si="54"/>
        <v>290.8085874612643</v>
      </c>
      <c r="K151" s="26">
        <f t="shared" si="54"/>
        <v>0</v>
      </c>
      <c r="L151" s="26">
        <f t="shared" si="54"/>
        <v>0</v>
      </c>
      <c r="M151" s="26">
        <f t="shared" si="54"/>
        <v>77394.43</v>
      </c>
      <c r="N151" s="26">
        <f t="shared" si="54"/>
        <v>0</v>
      </c>
    </row>
    <row r="152" spans="1:14" ht="22.5">
      <c r="A152" s="126"/>
      <c r="B152" s="133"/>
      <c r="C152" s="56">
        <v>6050</v>
      </c>
      <c r="D152" s="60" t="s">
        <v>11</v>
      </c>
      <c r="E152" s="26">
        <f>E153</f>
        <v>0</v>
      </c>
      <c r="F152" s="26">
        <f aca="true" t="shared" si="56" ref="F152:N152">F153</f>
        <v>17840.29</v>
      </c>
      <c r="G152" s="26">
        <f t="shared" si="56"/>
        <v>6092</v>
      </c>
      <c r="H152" s="26">
        <f t="shared" si="56"/>
        <v>6053.82</v>
      </c>
      <c r="I152" s="91">
        <f t="shared" si="55"/>
        <v>99.37327642810241</v>
      </c>
      <c r="J152" s="26">
        <f t="shared" si="56"/>
        <v>0</v>
      </c>
      <c r="K152" s="26">
        <f t="shared" si="56"/>
        <v>0</v>
      </c>
      <c r="L152" s="26">
        <f t="shared" si="56"/>
        <v>0</v>
      </c>
      <c r="M152" s="26">
        <f t="shared" si="56"/>
        <v>6053.82</v>
      </c>
      <c r="N152" s="26">
        <f t="shared" si="56"/>
        <v>0</v>
      </c>
    </row>
    <row r="153" spans="1:14" ht="21">
      <c r="A153" s="126"/>
      <c r="B153" s="133"/>
      <c r="C153" s="56"/>
      <c r="D153" s="116" t="s">
        <v>101</v>
      </c>
      <c r="E153" s="26"/>
      <c r="F153" s="26">
        <v>17840.29</v>
      </c>
      <c r="G153" s="26">
        <v>6092</v>
      </c>
      <c r="H153" s="26">
        <v>6053.82</v>
      </c>
      <c r="I153" s="91">
        <f t="shared" si="55"/>
        <v>99.37327642810241</v>
      </c>
      <c r="J153" s="92"/>
      <c r="K153" s="26"/>
      <c r="L153" s="26"/>
      <c r="M153" s="29">
        <v>6053.82</v>
      </c>
      <c r="N153" s="86"/>
    </row>
    <row r="154" spans="1:14" ht="12.75">
      <c r="A154" s="126"/>
      <c r="B154" s="133"/>
      <c r="C154" s="56">
        <v>6060</v>
      </c>
      <c r="D154" s="60" t="s">
        <v>48</v>
      </c>
      <c r="E154" s="26">
        <f>E155</f>
        <v>0</v>
      </c>
      <c r="F154" s="26">
        <f aca="true" t="shared" si="57" ref="F154:N154">F155</f>
        <v>35589</v>
      </c>
      <c r="G154" s="26">
        <f t="shared" si="57"/>
        <v>46791.29</v>
      </c>
      <c r="H154" s="26">
        <f t="shared" si="57"/>
        <v>46340.61</v>
      </c>
      <c r="I154" s="91">
        <f t="shared" si="55"/>
        <v>99.03682929023756</v>
      </c>
      <c r="J154" s="26">
        <f t="shared" si="57"/>
        <v>0</v>
      </c>
      <c r="K154" s="26">
        <f t="shared" si="57"/>
        <v>0</v>
      </c>
      <c r="L154" s="26">
        <f t="shared" si="57"/>
        <v>0</v>
      </c>
      <c r="M154" s="26">
        <f t="shared" si="57"/>
        <v>46340.61</v>
      </c>
      <c r="N154" s="26">
        <f t="shared" si="57"/>
        <v>0</v>
      </c>
    </row>
    <row r="155" spans="1:14" ht="21">
      <c r="A155" s="126"/>
      <c r="B155" s="133"/>
      <c r="C155" s="56"/>
      <c r="D155" s="116" t="s">
        <v>101</v>
      </c>
      <c r="E155" s="26"/>
      <c r="F155" s="26">
        <v>35589</v>
      </c>
      <c r="G155" s="26">
        <v>46791.29</v>
      </c>
      <c r="H155" s="26">
        <v>46340.61</v>
      </c>
      <c r="I155" s="91">
        <f t="shared" si="55"/>
        <v>99.03682929023756</v>
      </c>
      <c r="J155" s="92"/>
      <c r="K155" s="26"/>
      <c r="L155" s="26"/>
      <c r="M155" s="29">
        <v>46340.61</v>
      </c>
      <c r="N155" s="86"/>
    </row>
    <row r="156" spans="1:14" ht="57" customHeight="1">
      <c r="A156" s="126"/>
      <c r="B156" s="126"/>
      <c r="C156" s="56">
        <v>6220</v>
      </c>
      <c r="D156" s="121" t="s">
        <v>25</v>
      </c>
      <c r="E156" s="31">
        <v>8596.72</v>
      </c>
      <c r="F156" s="31">
        <v>25000</v>
      </c>
      <c r="G156" s="31">
        <v>25000</v>
      </c>
      <c r="H156" s="31">
        <v>25000</v>
      </c>
      <c r="I156" s="91">
        <f t="shared" si="55"/>
        <v>100</v>
      </c>
      <c r="J156" s="91">
        <f>H156/E156*100</f>
        <v>290.8085874612643</v>
      </c>
      <c r="K156" s="31"/>
      <c r="L156" s="31"/>
      <c r="M156" s="27">
        <v>25000</v>
      </c>
      <c r="N156" s="90">
        <f>G156-H156-K156</f>
        <v>0</v>
      </c>
    </row>
    <row r="157" spans="1:14" s="11" customFormat="1" ht="16.5" customHeight="1">
      <c r="A157" s="126"/>
      <c r="B157" s="112">
        <v>92116</v>
      </c>
      <c r="C157" s="56"/>
      <c r="D157" s="36" t="s">
        <v>141</v>
      </c>
      <c r="E157" s="26">
        <f>E158</f>
        <v>0</v>
      </c>
      <c r="F157" s="26">
        <f aca="true" t="shared" si="58" ref="F157:N157">F158</f>
        <v>0</v>
      </c>
      <c r="G157" s="26">
        <f t="shared" si="58"/>
        <v>4920</v>
      </c>
      <c r="H157" s="26">
        <f t="shared" si="58"/>
        <v>4920</v>
      </c>
      <c r="I157" s="92">
        <f t="shared" si="55"/>
        <v>100</v>
      </c>
      <c r="J157" s="26">
        <f t="shared" si="58"/>
        <v>0</v>
      </c>
      <c r="K157" s="26">
        <f t="shared" si="58"/>
        <v>0</v>
      </c>
      <c r="L157" s="26">
        <f t="shared" si="58"/>
        <v>0</v>
      </c>
      <c r="M157" s="26">
        <f t="shared" si="58"/>
        <v>4920</v>
      </c>
      <c r="N157" s="26">
        <f t="shared" si="58"/>
        <v>0</v>
      </c>
    </row>
    <row r="158" spans="1:14" ht="14.25" customHeight="1">
      <c r="A158" s="126"/>
      <c r="B158" s="107"/>
      <c r="C158" s="56">
        <v>6220</v>
      </c>
      <c r="D158" s="121" t="s">
        <v>25</v>
      </c>
      <c r="E158" s="31"/>
      <c r="F158" s="31"/>
      <c r="G158" s="31">
        <v>4920</v>
      </c>
      <c r="H158" s="31">
        <v>4920</v>
      </c>
      <c r="I158" s="91">
        <f t="shared" si="55"/>
        <v>100</v>
      </c>
      <c r="J158" s="91"/>
      <c r="K158" s="31"/>
      <c r="L158" s="31"/>
      <c r="M158" s="27">
        <v>4920</v>
      </c>
      <c r="N158" s="90"/>
    </row>
    <row r="159" spans="1:14" ht="12.75">
      <c r="A159" s="127"/>
      <c r="B159" s="126">
        <v>92195</v>
      </c>
      <c r="C159" s="56"/>
      <c r="D159" s="116" t="s">
        <v>137</v>
      </c>
      <c r="E159" s="31">
        <f>E160</f>
        <v>0</v>
      </c>
      <c r="F159" s="31">
        <f aca="true" t="shared" si="59" ref="F159:N159">F160</f>
        <v>0</v>
      </c>
      <c r="G159" s="31">
        <f t="shared" si="59"/>
        <v>5000</v>
      </c>
      <c r="H159" s="31">
        <f t="shared" si="59"/>
        <v>0</v>
      </c>
      <c r="I159" s="91">
        <f t="shared" si="55"/>
        <v>0</v>
      </c>
      <c r="J159" s="31">
        <f t="shared" si="59"/>
        <v>0</v>
      </c>
      <c r="K159" s="31">
        <f t="shared" si="59"/>
        <v>0</v>
      </c>
      <c r="L159" s="31">
        <f t="shared" si="59"/>
        <v>0</v>
      </c>
      <c r="M159" s="31">
        <f t="shared" si="59"/>
        <v>0</v>
      </c>
      <c r="N159" s="31">
        <f t="shared" si="59"/>
        <v>0</v>
      </c>
    </row>
    <row r="160" spans="1:14" ht="22.5">
      <c r="A160" s="127"/>
      <c r="B160" s="126"/>
      <c r="C160" s="56">
        <v>6050</v>
      </c>
      <c r="D160" s="60" t="s">
        <v>138</v>
      </c>
      <c r="E160" s="31">
        <f>E161</f>
        <v>0</v>
      </c>
      <c r="F160" s="31">
        <f aca="true" t="shared" si="60" ref="F160:N160">F161</f>
        <v>0</v>
      </c>
      <c r="G160" s="31">
        <f t="shared" si="60"/>
        <v>5000</v>
      </c>
      <c r="H160" s="31">
        <f t="shared" si="60"/>
        <v>0</v>
      </c>
      <c r="I160" s="91">
        <f t="shared" si="55"/>
        <v>0</v>
      </c>
      <c r="J160" s="31">
        <f t="shared" si="60"/>
        <v>0</v>
      </c>
      <c r="K160" s="31">
        <f t="shared" si="60"/>
        <v>0</v>
      </c>
      <c r="L160" s="31">
        <f t="shared" si="60"/>
        <v>0</v>
      </c>
      <c r="M160" s="31">
        <f t="shared" si="60"/>
        <v>0</v>
      </c>
      <c r="N160" s="31">
        <f t="shared" si="60"/>
        <v>0</v>
      </c>
    </row>
    <row r="161" spans="1:14" ht="12.75">
      <c r="A161" s="128"/>
      <c r="B161" s="130"/>
      <c r="C161" s="56"/>
      <c r="D161" s="60" t="s">
        <v>139</v>
      </c>
      <c r="E161" s="31"/>
      <c r="F161" s="31"/>
      <c r="G161" s="31">
        <v>5000</v>
      </c>
      <c r="H161" s="31"/>
      <c r="I161" s="91">
        <f t="shared" si="55"/>
        <v>0</v>
      </c>
      <c r="J161" s="91"/>
      <c r="K161" s="31"/>
      <c r="L161" s="31"/>
      <c r="M161" s="27"/>
      <c r="N161" s="90"/>
    </row>
    <row r="162" spans="1:14" s="12" customFormat="1" ht="12.75">
      <c r="A162" s="124">
        <v>926</v>
      </c>
      <c r="B162" s="35"/>
      <c r="C162" s="35"/>
      <c r="D162" s="36" t="s">
        <v>33</v>
      </c>
      <c r="E162" s="22">
        <f>E163+E173</f>
        <v>2110939.05</v>
      </c>
      <c r="F162" s="22">
        <f>F163+F173</f>
        <v>95366.04000000001</v>
      </c>
      <c r="G162" s="22">
        <f>G163+G173</f>
        <v>96827.67</v>
      </c>
      <c r="H162" s="22">
        <f>H163+H173</f>
        <v>92702.28</v>
      </c>
      <c r="I162" s="91">
        <f t="shared" si="55"/>
        <v>95.73945133658592</v>
      </c>
      <c r="J162" s="92">
        <f>H162/E162*100</f>
        <v>4.391518551897555</v>
      </c>
      <c r="K162" s="22">
        <f>K163+K173</f>
        <v>0</v>
      </c>
      <c r="L162" s="22">
        <f>L163+L173</f>
        <v>0</v>
      </c>
      <c r="M162" s="29">
        <f>H162-L162</f>
        <v>92702.28</v>
      </c>
      <c r="N162" s="88">
        <f>G162-H162-K162</f>
        <v>4125.389999999999</v>
      </c>
    </row>
    <row r="163" spans="1:14" s="12" customFormat="1" ht="12.75">
      <c r="A163" s="163"/>
      <c r="B163" s="124">
        <v>92601</v>
      </c>
      <c r="C163" s="35"/>
      <c r="D163" s="36" t="s">
        <v>40</v>
      </c>
      <c r="E163" s="22">
        <f>E168+E166+E170+E164</f>
        <v>277147.39</v>
      </c>
      <c r="F163" s="22">
        <f aca="true" t="shared" si="61" ref="F163:N163">F168+F166+F170+F164</f>
        <v>31269.56</v>
      </c>
      <c r="G163" s="22">
        <f t="shared" si="61"/>
        <v>37346.28</v>
      </c>
      <c r="H163" s="22">
        <f t="shared" si="61"/>
        <v>34252.17</v>
      </c>
      <c r="I163" s="91">
        <f t="shared" si="55"/>
        <v>91.71507844958052</v>
      </c>
      <c r="J163" s="22">
        <f t="shared" si="61"/>
        <v>245.16140650158684</v>
      </c>
      <c r="K163" s="22">
        <f t="shared" si="61"/>
        <v>0</v>
      </c>
      <c r="L163" s="22">
        <f t="shared" si="61"/>
        <v>0</v>
      </c>
      <c r="M163" s="22">
        <f t="shared" si="61"/>
        <v>34252.17</v>
      </c>
      <c r="N163" s="22">
        <f t="shared" si="61"/>
        <v>0</v>
      </c>
    </row>
    <row r="164" spans="1:14" s="12" customFormat="1" ht="22.5">
      <c r="A164" s="163"/>
      <c r="B164" s="125"/>
      <c r="C164" s="100">
        <v>6050</v>
      </c>
      <c r="D164" s="60" t="s">
        <v>11</v>
      </c>
      <c r="E164" s="22">
        <f>E165</f>
        <v>0</v>
      </c>
      <c r="F164" s="22">
        <f aca="true" t="shared" si="62" ref="F164:N164">F165</f>
        <v>6000</v>
      </c>
      <c r="G164" s="22">
        <f t="shared" si="62"/>
        <v>6369</v>
      </c>
      <c r="H164" s="22">
        <f t="shared" si="62"/>
        <v>6343.02</v>
      </c>
      <c r="I164" s="91">
        <f t="shared" si="55"/>
        <v>99.59208666980687</v>
      </c>
      <c r="J164" s="22">
        <f t="shared" si="62"/>
        <v>0</v>
      </c>
      <c r="K164" s="22">
        <f t="shared" si="62"/>
        <v>0</v>
      </c>
      <c r="L164" s="22">
        <f t="shared" si="62"/>
        <v>0</v>
      </c>
      <c r="M164" s="22">
        <f t="shared" si="62"/>
        <v>6343.02</v>
      </c>
      <c r="N164" s="22">
        <f t="shared" si="62"/>
        <v>0</v>
      </c>
    </row>
    <row r="165" spans="1:14" s="12" customFormat="1" ht="21">
      <c r="A165" s="163"/>
      <c r="B165" s="125"/>
      <c r="C165" s="100"/>
      <c r="D165" s="116" t="s">
        <v>111</v>
      </c>
      <c r="E165" s="22"/>
      <c r="F165" s="22">
        <v>6000</v>
      </c>
      <c r="G165" s="22">
        <v>6369</v>
      </c>
      <c r="H165" s="22">
        <v>6343.02</v>
      </c>
      <c r="I165" s="91">
        <f t="shared" si="55"/>
        <v>99.59208666980687</v>
      </c>
      <c r="J165" s="92"/>
      <c r="K165" s="22"/>
      <c r="L165" s="22"/>
      <c r="M165" s="22">
        <v>6343.02</v>
      </c>
      <c r="N165" s="22"/>
    </row>
    <row r="166" spans="1:14" s="12" customFormat="1" ht="21">
      <c r="A166" s="163"/>
      <c r="B166" s="125"/>
      <c r="C166" s="124">
        <v>6057</v>
      </c>
      <c r="D166" s="25" t="s">
        <v>6</v>
      </c>
      <c r="E166" s="22">
        <f>E167</f>
        <v>200354.69</v>
      </c>
      <c r="F166" s="22">
        <f>F167</f>
        <v>0</v>
      </c>
      <c r="G166" s="22">
        <f>G167</f>
        <v>0</v>
      </c>
      <c r="H166" s="22">
        <f>H167</f>
        <v>0</v>
      </c>
      <c r="I166" s="91"/>
      <c r="J166" s="92"/>
      <c r="K166" s="22">
        <f>K167</f>
        <v>0</v>
      </c>
      <c r="L166" s="22">
        <f>L167</f>
        <v>0</v>
      </c>
      <c r="M166" s="22">
        <f>M167</f>
        <v>0</v>
      </c>
      <c r="N166" s="22">
        <f>N167</f>
        <v>0</v>
      </c>
    </row>
    <row r="167" spans="1:14" s="12" customFormat="1" ht="60">
      <c r="A167" s="163"/>
      <c r="B167" s="125"/>
      <c r="C167" s="125"/>
      <c r="D167" s="67" t="s">
        <v>56</v>
      </c>
      <c r="E167" s="38">
        <v>200354.69</v>
      </c>
      <c r="F167" s="38"/>
      <c r="G167" s="38"/>
      <c r="H167" s="38"/>
      <c r="I167" s="91"/>
      <c r="J167" s="91"/>
      <c r="K167" s="22"/>
      <c r="L167" s="38"/>
      <c r="M167" s="27">
        <f>H167-L167</f>
        <v>0</v>
      </c>
      <c r="N167" s="88">
        <f>G167-H167-K167</f>
        <v>0</v>
      </c>
    </row>
    <row r="168" spans="1:14" s="12" customFormat="1" ht="21">
      <c r="A168" s="163"/>
      <c r="B168" s="125"/>
      <c r="C168" s="124">
        <v>6059</v>
      </c>
      <c r="D168" s="25" t="s">
        <v>6</v>
      </c>
      <c r="E168" s="22">
        <f>E169</f>
        <v>65408.71</v>
      </c>
      <c r="F168" s="22">
        <f aca="true" t="shared" si="63" ref="F168:N168">F169</f>
        <v>0</v>
      </c>
      <c r="G168" s="22">
        <f t="shared" si="63"/>
        <v>0</v>
      </c>
      <c r="H168" s="22">
        <f t="shared" si="63"/>
        <v>0</v>
      </c>
      <c r="I168" s="91"/>
      <c r="J168" s="92"/>
      <c r="K168" s="22">
        <f t="shared" si="63"/>
        <v>0</v>
      </c>
      <c r="L168" s="22">
        <f t="shared" si="63"/>
        <v>0</v>
      </c>
      <c r="M168" s="22">
        <f t="shared" si="63"/>
        <v>0</v>
      </c>
      <c r="N168" s="22">
        <f t="shared" si="63"/>
        <v>0</v>
      </c>
    </row>
    <row r="169" spans="1:14" s="58" customFormat="1" ht="60">
      <c r="A169" s="163"/>
      <c r="B169" s="127"/>
      <c r="C169" s="127"/>
      <c r="D169" s="67" t="s">
        <v>56</v>
      </c>
      <c r="E169" s="38">
        <v>65408.71</v>
      </c>
      <c r="F169" s="38"/>
      <c r="G169" s="38"/>
      <c r="H169" s="38"/>
      <c r="I169" s="91"/>
      <c r="J169" s="92"/>
      <c r="K169" s="51"/>
      <c r="L169" s="51"/>
      <c r="M169" s="27">
        <f>H169-L169</f>
        <v>0</v>
      </c>
      <c r="N169" s="88">
        <f>G169-H169-K169</f>
        <v>0</v>
      </c>
    </row>
    <row r="170" spans="1:14" s="58" customFormat="1" ht="21">
      <c r="A170" s="163"/>
      <c r="B170" s="127"/>
      <c r="C170" s="145">
        <v>6060</v>
      </c>
      <c r="D170" s="25" t="s">
        <v>22</v>
      </c>
      <c r="E170" s="22">
        <f>E171+E172</f>
        <v>11383.99</v>
      </c>
      <c r="F170" s="22">
        <f aca="true" t="shared" si="64" ref="F170:N170">F171+F172</f>
        <v>25269.56</v>
      </c>
      <c r="G170" s="22">
        <f t="shared" si="64"/>
        <v>30977.28</v>
      </c>
      <c r="H170" s="22">
        <f t="shared" si="64"/>
        <v>27909.149999999998</v>
      </c>
      <c r="I170" s="91">
        <f t="shared" si="55"/>
        <v>90.09554744638652</v>
      </c>
      <c r="J170" s="92">
        <f>H170/E170*100</f>
        <v>245.16140650158684</v>
      </c>
      <c r="K170" s="22">
        <f t="shared" si="64"/>
        <v>0</v>
      </c>
      <c r="L170" s="22">
        <f t="shared" si="64"/>
        <v>0</v>
      </c>
      <c r="M170" s="22">
        <f t="shared" si="64"/>
        <v>27909.149999999998</v>
      </c>
      <c r="N170" s="22">
        <f t="shared" si="64"/>
        <v>0</v>
      </c>
    </row>
    <row r="171" spans="1:14" s="58" customFormat="1" ht="22.5">
      <c r="A171" s="163"/>
      <c r="B171" s="128"/>
      <c r="C171" s="128"/>
      <c r="D171" s="60" t="s">
        <v>64</v>
      </c>
      <c r="E171" s="38">
        <v>11383.99</v>
      </c>
      <c r="F171" s="38">
        <v>6490</v>
      </c>
      <c r="G171" s="38">
        <v>6490</v>
      </c>
      <c r="H171" s="38">
        <v>4102.05</v>
      </c>
      <c r="I171" s="91">
        <f t="shared" si="55"/>
        <v>63.205701078582436</v>
      </c>
      <c r="J171" s="92">
        <f>H171/E171*100</f>
        <v>36.03349967805664</v>
      </c>
      <c r="K171" s="51"/>
      <c r="L171" s="37"/>
      <c r="M171" s="27">
        <f>H171-L171</f>
        <v>4102.05</v>
      </c>
      <c r="N171" s="88"/>
    </row>
    <row r="172" spans="1:14" s="58" customFormat="1" ht="21">
      <c r="A172" s="163"/>
      <c r="B172" s="105"/>
      <c r="C172" s="106"/>
      <c r="D172" s="116" t="s">
        <v>111</v>
      </c>
      <c r="E172" s="38"/>
      <c r="F172" s="38">
        <v>18779.56</v>
      </c>
      <c r="G172" s="38">
        <v>24487.28</v>
      </c>
      <c r="H172" s="38">
        <v>23807.1</v>
      </c>
      <c r="I172" s="91">
        <f t="shared" si="55"/>
        <v>97.22231297228602</v>
      </c>
      <c r="J172" s="92"/>
      <c r="K172" s="51"/>
      <c r="L172" s="37"/>
      <c r="M172" s="27">
        <v>23807.1</v>
      </c>
      <c r="N172" s="88"/>
    </row>
    <row r="173" spans="1:14" ht="12.75" customHeight="1">
      <c r="A173" s="163"/>
      <c r="B173" s="134">
        <v>92695</v>
      </c>
      <c r="C173" s="53"/>
      <c r="D173" s="25" t="s">
        <v>41</v>
      </c>
      <c r="E173" s="26">
        <f>E178+E176+E174+E180</f>
        <v>1833791.66</v>
      </c>
      <c r="F173" s="26">
        <f>F178+F176+F174+F180</f>
        <v>64096.48</v>
      </c>
      <c r="G173" s="26">
        <f>G178+G176+G174+G180</f>
        <v>59481.39</v>
      </c>
      <c r="H173" s="26">
        <f>H178+H176+H174+H180</f>
        <v>58450.11</v>
      </c>
      <c r="I173" s="91">
        <f t="shared" si="55"/>
        <v>98.26621402088956</v>
      </c>
      <c r="J173" s="92">
        <f>H173/E173*100</f>
        <v>3.187390982026824</v>
      </c>
      <c r="K173" s="26">
        <f>K178+K176+K174+K180</f>
        <v>0</v>
      </c>
      <c r="L173" s="26">
        <f>L178+L176+L174+L180</f>
        <v>0</v>
      </c>
      <c r="M173" s="26">
        <f>M178+M176+M174+M180</f>
        <v>31606.379999999997</v>
      </c>
      <c r="N173" s="86">
        <f>N178+N176</f>
        <v>0</v>
      </c>
    </row>
    <row r="174" spans="1:14" ht="27" customHeight="1">
      <c r="A174" s="163"/>
      <c r="B174" s="165"/>
      <c r="C174" s="134">
        <v>6050</v>
      </c>
      <c r="D174" s="25" t="s">
        <v>10</v>
      </c>
      <c r="E174" s="26">
        <f>E175</f>
        <v>0</v>
      </c>
      <c r="F174" s="26">
        <f aca="true" t="shared" si="65" ref="F174:M174">F175</f>
        <v>25990</v>
      </c>
      <c r="G174" s="26">
        <f t="shared" si="65"/>
        <v>27241.52</v>
      </c>
      <c r="H174" s="26">
        <f t="shared" si="65"/>
        <v>27223.89</v>
      </c>
      <c r="I174" s="91">
        <f t="shared" si="55"/>
        <v>99.93528261271764</v>
      </c>
      <c r="J174" s="92"/>
      <c r="K174" s="26">
        <f t="shared" si="65"/>
        <v>0</v>
      </c>
      <c r="L174" s="26">
        <f t="shared" si="65"/>
        <v>0</v>
      </c>
      <c r="M174" s="26">
        <f t="shared" si="65"/>
        <v>27223.89</v>
      </c>
      <c r="N174" s="86"/>
    </row>
    <row r="175" spans="1:14" ht="36" customHeight="1">
      <c r="A175" s="163"/>
      <c r="B175" s="165"/>
      <c r="C175" s="162"/>
      <c r="D175" s="116" t="s">
        <v>111</v>
      </c>
      <c r="E175" s="26"/>
      <c r="F175" s="31">
        <v>25990</v>
      </c>
      <c r="G175" s="31">
        <v>27241.52</v>
      </c>
      <c r="H175" s="31">
        <v>27223.89</v>
      </c>
      <c r="I175" s="91">
        <f t="shared" si="55"/>
        <v>99.93528261271764</v>
      </c>
      <c r="J175" s="92"/>
      <c r="K175" s="26"/>
      <c r="L175" s="26"/>
      <c r="M175" s="29">
        <v>27223.89</v>
      </c>
      <c r="N175" s="86"/>
    </row>
    <row r="176" spans="1:14" s="63" customFormat="1" ht="21.75" customHeight="1">
      <c r="A176" s="163"/>
      <c r="B176" s="165"/>
      <c r="C176" s="166">
        <v>6057</v>
      </c>
      <c r="D176" s="25" t="s">
        <v>10</v>
      </c>
      <c r="E176" s="26">
        <f>E177</f>
        <v>1508580.18</v>
      </c>
      <c r="F176" s="26">
        <f aca="true" t="shared" si="66" ref="F176:N176">F177</f>
        <v>0</v>
      </c>
      <c r="G176" s="26">
        <f t="shared" si="66"/>
        <v>0</v>
      </c>
      <c r="H176" s="26">
        <f t="shared" si="66"/>
        <v>0</v>
      </c>
      <c r="I176" s="26">
        <f t="shared" si="66"/>
        <v>0</v>
      </c>
      <c r="J176" s="26">
        <f t="shared" si="66"/>
        <v>0</v>
      </c>
      <c r="K176" s="26">
        <f t="shared" si="66"/>
        <v>0</v>
      </c>
      <c r="L176" s="26">
        <f t="shared" si="66"/>
        <v>0</v>
      </c>
      <c r="M176" s="26">
        <f t="shared" si="66"/>
        <v>0</v>
      </c>
      <c r="N176" s="26">
        <f t="shared" si="66"/>
        <v>0</v>
      </c>
    </row>
    <row r="177" spans="1:14" s="63" customFormat="1" ht="36.75" customHeight="1">
      <c r="A177" s="163"/>
      <c r="B177" s="165"/>
      <c r="C177" s="130"/>
      <c r="D177" s="67" t="s">
        <v>45</v>
      </c>
      <c r="E177" s="31">
        <v>1508580.18</v>
      </c>
      <c r="F177" s="31"/>
      <c r="G177" s="31"/>
      <c r="H177" s="31"/>
      <c r="I177" s="91"/>
      <c r="J177" s="92"/>
      <c r="K177" s="62"/>
      <c r="L177" s="61"/>
      <c r="M177" s="27">
        <f>H177-L177</f>
        <v>0</v>
      </c>
      <c r="N177" s="87">
        <f>G177-H177-K177</f>
        <v>0</v>
      </c>
    </row>
    <row r="178" spans="1:14" ht="21.75" customHeight="1">
      <c r="A178" s="163"/>
      <c r="B178" s="165"/>
      <c r="C178" s="134">
        <v>6059</v>
      </c>
      <c r="D178" s="25" t="s">
        <v>10</v>
      </c>
      <c r="E178" s="26">
        <f>E179</f>
        <v>325211.48</v>
      </c>
      <c r="F178" s="26">
        <f aca="true" t="shared" si="67" ref="F178:N178">F179</f>
        <v>0</v>
      </c>
      <c r="G178" s="26">
        <f t="shared" si="67"/>
        <v>0</v>
      </c>
      <c r="H178" s="26">
        <f t="shared" si="67"/>
        <v>0</v>
      </c>
      <c r="I178" s="26">
        <f t="shared" si="67"/>
        <v>0</v>
      </c>
      <c r="J178" s="26">
        <f t="shared" si="67"/>
        <v>0</v>
      </c>
      <c r="K178" s="26">
        <f t="shared" si="67"/>
        <v>0</v>
      </c>
      <c r="L178" s="26">
        <f t="shared" si="67"/>
        <v>0</v>
      </c>
      <c r="M178" s="26">
        <f t="shared" si="67"/>
        <v>0</v>
      </c>
      <c r="N178" s="26">
        <f t="shared" si="67"/>
        <v>0</v>
      </c>
    </row>
    <row r="179" spans="1:14" ht="39" customHeight="1">
      <c r="A179" s="163"/>
      <c r="B179" s="165"/>
      <c r="C179" s="126"/>
      <c r="D179" s="67" t="s">
        <v>45</v>
      </c>
      <c r="E179" s="31">
        <v>325211.48</v>
      </c>
      <c r="F179" s="31"/>
      <c r="G179" s="31"/>
      <c r="H179" s="31"/>
      <c r="I179" s="91"/>
      <c r="J179" s="92">
        <f>H179/E179*100</f>
        <v>0</v>
      </c>
      <c r="K179" s="27"/>
      <c r="L179" s="28"/>
      <c r="M179" s="27">
        <f>H179-L179</f>
        <v>0</v>
      </c>
      <c r="N179" s="87">
        <f>G179-H179-K179</f>
        <v>0</v>
      </c>
    </row>
    <row r="180" spans="1:14" ht="21">
      <c r="A180" s="163"/>
      <c r="B180" s="127"/>
      <c r="C180" s="59">
        <v>6060</v>
      </c>
      <c r="D180" s="25" t="s">
        <v>22</v>
      </c>
      <c r="E180" s="31">
        <f>E182+E181</f>
        <v>0</v>
      </c>
      <c r="F180" s="31">
        <f>F182+F181</f>
        <v>38106.48</v>
      </c>
      <c r="G180" s="31">
        <f>G182+G181</f>
        <v>32239.87</v>
      </c>
      <c r="H180" s="31">
        <f>H182+H181</f>
        <v>31226.22</v>
      </c>
      <c r="I180" s="91">
        <f aca="true" t="shared" si="68" ref="I180:I187">(H180/G180)*100</f>
        <v>96.85591163984223</v>
      </c>
      <c r="J180" s="92"/>
      <c r="K180" s="31">
        <f>K182</f>
        <v>0</v>
      </c>
      <c r="L180" s="31">
        <f>L182</f>
        <v>0</v>
      </c>
      <c r="M180" s="31">
        <f>M182</f>
        <v>4382.49</v>
      </c>
      <c r="N180" s="87"/>
    </row>
    <row r="181" spans="1:14" ht="21">
      <c r="A181" s="163"/>
      <c r="B181" s="127"/>
      <c r="C181" s="99"/>
      <c r="D181" s="116" t="s">
        <v>111</v>
      </c>
      <c r="E181" s="31"/>
      <c r="F181" s="31">
        <v>33268.48</v>
      </c>
      <c r="G181" s="31">
        <v>27401.87</v>
      </c>
      <c r="H181" s="31">
        <v>26843.73</v>
      </c>
      <c r="I181" s="91">
        <f t="shared" si="68"/>
        <v>97.96313171327358</v>
      </c>
      <c r="J181" s="92"/>
      <c r="K181" s="31"/>
      <c r="L181" s="31"/>
      <c r="M181" s="31">
        <v>26843.73</v>
      </c>
      <c r="N181" s="87"/>
    </row>
    <row r="182" spans="1:14" ht="14.25" customHeight="1">
      <c r="A182" s="164"/>
      <c r="B182" s="128"/>
      <c r="C182" s="99"/>
      <c r="D182" s="67" t="s">
        <v>112</v>
      </c>
      <c r="E182" s="31"/>
      <c r="F182" s="31">
        <v>4838</v>
      </c>
      <c r="G182" s="31">
        <v>4838</v>
      </c>
      <c r="H182" s="31">
        <v>4382.49</v>
      </c>
      <c r="I182" s="91">
        <f t="shared" si="68"/>
        <v>90.58474576271186</v>
      </c>
      <c r="J182" s="92"/>
      <c r="K182" s="27"/>
      <c r="L182" s="28"/>
      <c r="M182" s="27">
        <v>4382.49</v>
      </c>
      <c r="N182" s="87"/>
    </row>
    <row r="183" spans="1:14" ht="24.75" customHeight="1">
      <c r="A183" s="136"/>
      <c r="B183" s="137"/>
      <c r="C183" s="138"/>
      <c r="D183" s="45" t="s">
        <v>43</v>
      </c>
      <c r="E183" s="46">
        <f>E5+E33+E61+E77+E94+E111+E118+E150+E162</f>
        <v>2297892.63</v>
      </c>
      <c r="F183" s="46">
        <f>F5+F33+F61+F77+F94+F111+F118+F150+F162</f>
        <v>7544170.93</v>
      </c>
      <c r="G183" s="46">
        <f>G5+G33+G61+G77+G94+G111+G118+G150+G162</f>
        <v>1252109.12</v>
      </c>
      <c r="H183" s="46">
        <f>H5+H33+H61+H77+H94+H111+H118+H150+H162</f>
        <v>932652.5</v>
      </c>
      <c r="I183" s="91">
        <f t="shared" si="68"/>
        <v>74.48651919410985</v>
      </c>
      <c r="J183" s="92">
        <f>H183/E183*100</f>
        <v>40.587296718036825</v>
      </c>
      <c r="K183" s="46">
        <f>K5+K33+K61+K77+K94+K111+K118+K150+K162</f>
        <v>0</v>
      </c>
      <c r="L183" s="46">
        <f>L5+L33+L61+L77+L94+L111+L118+L150+L162</f>
        <v>34709.4</v>
      </c>
      <c r="M183" s="46">
        <f>M5+M33+M61+M77+M94+M111+M118+M150+M162</f>
        <v>897943.0999999999</v>
      </c>
      <c r="N183" s="46">
        <f>N5+N33+N61+N77+N94+N111+N118+N150+N162</f>
        <v>71565.03999999998</v>
      </c>
    </row>
    <row r="184" spans="1:14" ht="12.75">
      <c r="A184" s="139"/>
      <c r="B184" s="140"/>
      <c r="C184" s="141"/>
      <c r="D184" s="47" t="s">
        <v>26</v>
      </c>
      <c r="E184" s="31">
        <f>E183-E185</f>
        <v>2289295.9099999997</v>
      </c>
      <c r="F184" s="31">
        <f>F183-F185</f>
        <v>7399170.93</v>
      </c>
      <c r="G184" s="31">
        <f>G183-G185</f>
        <v>1052409.12</v>
      </c>
      <c r="H184" s="31">
        <f>H183-H185</f>
        <v>733967.67</v>
      </c>
      <c r="I184" s="91">
        <f t="shared" si="68"/>
        <v>69.74166757505864</v>
      </c>
      <c r="J184" s="91">
        <f aca="true" t="shared" si="69" ref="J184:J195">H184/E184*100</f>
        <v>32.060847476899575</v>
      </c>
      <c r="K184" s="31">
        <f>K183-K185</f>
        <v>0</v>
      </c>
      <c r="L184" s="31">
        <f>L183-L185</f>
        <v>34709.4</v>
      </c>
      <c r="M184" s="31">
        <f>M183-M185</f>
        <v>699258.2699999999</v>
      </c>
      <c r="N184" s="88">
        <f>G184-H184-K184</f>
        <v>318441.45000000007</v>
      </c>
    </row>
    <row r="185" spans="1:14" ht="12.75">
      <c r="A185" s="139"/>
      <c r="B185" s="140"/>
      <c r="C185" s="141"/>
      <c r="D185" s="48" t="s">
        <v>27</v>
      </c>
      <c r="E185" s="41">
        <f>E156+E35+E37</f>
        <v>8596.72</v>
      </c>
      <c r="F185" s="41">
        <f>F156+F35+F37</f>
        <v>145000</v>
      </c>
      <c r="G185" s="41">
        <f>G156+G35+G37</f>
        <v>199700</v>
      </c>
      <c r="H185" s="41">
        <f>H156+H35+H37</f>
        <v>198684.83</v>
      </c>
      <c r="I185" s="91">
        <f t="shared" si="68"/>
        <v>99.49165247871807</v>
      </c>
      <c r="J185" s="41">
        <f>J156+J35+J37</f>
        <v>290.8085874612643</v>
      </c>
      <c r="K185" s="41">
        <f>K156+K35+K37</f>
        <v>0</v>
      </c>
      <c r="L185" s="41">
        <f>L156+L35+L37</f>
        <v>0</v>
      </c>
      <c r="M185" s="41">
        <f>M156+M35+M37</f>
        <v>198684.83</v>
      </c>
      <c r="N185" s="41">
        <f>N156+N35+N37</f>
        <v>0</v>
      </c>
    </row>
    <row r="186" spans="1:14" ht="12.75">
      <c r="A186" s="139"/>
      <c r="B186" s="140"/>
      <c r="C186" s="141"/>
      <c r="D186" s="48" t="s">
        <v>38</v>
      </c>
      <c r="E186" s="41">
        <f>SUM(E184:E185)</f>
        <v>2297892.63</v>
      </c>
      <c r="F186" s="41">
        <f>SUM(F184:F185)</f>
        <v>7544170.93</v>
      </c>
      <c r="G186" s="41">
        <f>SUM(G184:G185)</f>
        <v>1252109.12</v>
      </c>
      <c r="H186" s="41">
        <f>SUM(H184:H185)</f>
        <v>932652.5</v>
      </c>
      <c r="I186" s="91">
        <f t="shared" si="68"/>
        <v>74.48651919410985</v>
      </c>
      <c r="J186" s="91">
        <f t="shared" si="69"/>
        <v>40.587296718036825</v>
      </c>
      <c r="K186" s="52">
        <f>SUM(K184:K185)</f>
        <v>0</v>
      </c>
      <c r="L186" s="52">
        <f>SUM(L184:L185)</f>
        <v>34709.4</v>
      </c>
      <c r="M186" s="52">
        <f>SUM(M184:M185)</f>
        <v>897943.0999999999</v>
      </c>
      <c r="N186" s="88">
        <f>G186-H186-K186</f>
        <v>319456.6200000001</v>
      </c>
    </row>
    <row r="187" spans="1:14" ht="12.75">
      <c r="A187" s="139"/>
      <c r="B187" s="140"/>
      <c r="C187" s="141"/>
      <c r="D187" s="47" t="s">
        <v>34</v>
      </c>
      <c r="E187" s="68">
        <v>25401784.94</v>
      </c>
      <c r="F187" s="68">
        <v>31176136.13</v>
      </c>
      <c r="G187" s="31">
        <v>29964434.23</v>
      </c>
      <c r="H187" s="31">
        <v>28191898.92</v>
      </c>
      <c r="I187" s="91">
        <f t="shared" si="68"/>
        <v>94.08453603230272</v>
      </c>
      <c r="J187" s="91">
        <f t="shared" si="69"/>
        <v>110.98392883252244</v>
      </c>
      <c r="K187" s="27"/>
      <c r="L187" s="77">
        <f>L186/L188*100</f>
        <v>3.721579044713868</v>
      </c>
      <c r="M187" s="78">
        <f>M186/L188*100</f>
        <v>96.27842095528612</v>
      </c>
      <c r="N187" s="88">
        <f>G187-H187-K187</f>
        <v>1772535.3099999987</v>
      </c>
    </row>
    <row r="188" spans="1:14" ht="22.5">
      <c r="A188" s="142"/>
      <c r="B188" s="143"/>
      <c r="C188" s="144"/>
      <c r="D188" s="49" t="s">
        <v>35</v>
      </c>
      <c r="E188" s="76">
        <f>(E186/E187)*100</f>
        <v>9.046185673281272</v>
      </c>
      <c r="F188" s="76">
        <f>(F186/F187)*100</f>
        <v>24.198543714788432</v>
      </c>
      <c r="G188" s="76">
        <f>(G186/G187)*100</f>
        <v>4.178650964637286</v>
      </c>
      <c r="H188" s="76">
        <f>(H186/H187)*100</f>
        <v>3.3082287314046597</v>
      </c>
      <c r="I188" s="76">
        <f>(I186/I187)*100</f>
        <v>79.16977894064956</v>
      </c>
      <c r="J188" s="91">
        <f t="shared" si="69"/>
        <v>36.57042703839048</v>
      </c>
      <c r="K188" s="76"/>
      <c r="L188" s="131">
        <f>L186+M186</f>
        <v>932652.4999999999</v>
      </c>
      <c r="M188" s="132"/>
      <c r="N188" s="76">
        <f>(N186/N187)*100</f>
        <v>18.022581451423967</v>
      </c>
    </row>
    <row r="189" spans="2:14" ht="12.75">
      <c r="B189" t="s">
        <v>69</v>
      </c>
      <c r="E189" s="110">
        <f>E15+E49+E122+E146+E166+E176</f>
        <v>1708934.8699999999</v>
      </c>
      <c r="F189" s="110">
        <f aca="true" t="shared" si="70" ref="F189:N189">F15+F49+F122+F146+F166+F176</f>
        <v>2657887.39</v>
      </c>
      <c r="G189" s="110">
        <f t="shared" si="70"/>
        <v>129.2</v>
      </c>
      <c r="H189" s="110">
        <f t="shared" si="70"/>
        <v>0</v>
      </c>
      <c r="I189" s="110">
        <f t="shared" si="70"/>
        <v>0</v>
      </c>
      <c r="J189" s="91">
        <f t="shared" si="69"/>
        <v>0</v>
      </c>
      <c r="K189" s="110">
        <f t="shared" si="70"/>
        <v>0</v>
      </c>
      <c r="L189" s="110">
        <f t="shared" si="70"/>
        <v>0</v>
      </c>
      <c r="M189" s="110">
        <f t="shared" si="70"/>
        <v>0</v>
      </c>
      <c r="N189" s="110">
        <f t="shared" si="70"/>
        <v>50</v>
      </c>
    </row>
    <row r="190" spans="2:14" ht="12.75">
      <c r="B190" t="s">
        <v>70</v>
      </c>
      <c r="E190" s="110">
        <f>E24++E53+E126+E148+E168+E178</f>
        <v>390620.19</v>
      </c>
      <c r="F190" s="110">
        <f aca="true" t="shared" si="71" ref="F190:N190">F24++F53+F126+F148+F168+F178</f>
        <v>1498839.26</v>
      </c>
      <c r="G190" s="110">
        <f t="shared" si="71"/>
        <v>52551.8</v>
      </c>
      <c r="H190" s="110">
        <f t="shared" si="71"/>
        <v>2593.8</v>
      </c>
      <c r="I190" s="110">
        <f t="shared" si="71"/>
        <v>68.77469764829362</v>
      </c>
      <c r="J190" s="91">
        <f t="shared" si="69"/>
        <v>0.6640209764886962</v>
      </c>
      <c r="K190" s="110">
        <f t="shared" si="71"/>
        <v>0</v>
      </c>
      <c r="L190" s="110">
        <f t="shared" si="71"/>
        <v>0</v>
      </c>
      <c r="M190" s="110">
        <f t="shared" si="71"/>
        <v>2593.8</v>
      </c>
      <c r="N190" s="110">
        <f t="shared" si="71"/>
        <v>13276</v>
      </c>
    </row>
    <row r="191" spans="4:14" ht="12.75">
      <c r="D191" s="11" t="s">
        <v>72</v>
      </c>
      <c r="E191" s="111">
        <f>SUM(E189:E190)</f>
        <v>2099555.06</v>
      </c>
      <c r="F191" s="111">
        <f aca="true" t="shared" si="72" ref="F191:N191">SUM(F189:F190)</f>
        <v>4156726.6500000004</v>
      </c>
      <c r="G191" s="111">
        <f t="shared" si="72"/>
        <v>52681</v>
      </c>
      <c r="H191" s="111">
        <f t="shared" si="72"/>
        <v>2593.8</v>
      </c>
      <c r="I191" s="76">
        <f>H191/G191*100</f>
        <v>4.923596742658644</v>
      </c>
      <c r="J191" s="91">
        <f t="shared" si="69"/>
        <v>0.12354046099653133</v>
      </c>
      <c r="K191" s="111">
        <f t="shared" si="72"/>
        <v>0</v>
      </c>
      <c r="L191" s="111">
        <f t="shared" si="72"/>
        <v>0</v>
      </c>
      <c r="M191" s="111">
        <f t="shared" si="72"/>
        <v>2593.8</v>
      </c>
      <c r="N191" s="111">
        <f t="shared" si="72"/>
        <v>13326</v>
      </c>
    </row>
    <row r="192" spans="2:14" ht="12.75">
      <c r="B192" t="s">
        <v>71</v>
      </c>
      <c r="E192" s="110">
        <f>E39+E57+E63+E72+E81+E98+E113+E116++E120+E131+E133+E139+E143+E170+E174+E180</f>
        <v>182740.85</v>
      </c>
      <c r="F192" s="110">
        <f aca="true" t="shared" si="73" ref="F192:N192">F39+F57+F63+F72+F81+F98+F113+F116++F120+F131+F133+F139+F143+F170+F174+F180</f>
        <v>1405346.99</v>
      </c>
      <c r="G192" s="110">
        <f t="shared" si="73"/>
        <v>592256.97</v>
      </c>
      <c r="H192" s="110">
        <f t="shared" si="73"/>
        <v>471932.11</v>
      </c>
      <c r="I192" s="76">
        <f>H192/G192*100</f>
        <v>79.68367345681048</v>
      </c>
      <c r="J192" s="91">
        <f t="shared" si="69"/>
        <v>258.25211494857336</v>
      </c>
      <c r="K192" s="110">
        <f t="shared" si="73"/>
        <v>0</v>
      </c>
      <c r="L192" s="110">
        <f t="shared" si="73"/>
        <v>20000</v>
      </c>
      <c r="M192" s="110">
        <f t="shared" si="73"/>
        <v>425088.38</v>
      </c>
      <c r="N192" s="110">
        <f t="shared" si="73"/>
        <v>11500.280000000004</v>
      </c>
    </row>
    <row r="193" spans="4:14" ht="12.75">
      <c r="D193" s="11" t="s">
        <v>73</v>
      </c>
      <c r="E193" s="111">
        <f>SUM(E191:E192)</f>
        <v>2282295.91</v>
      </c>
      <c r="F193" s="111">
        <f aca="true" t="shared" si="74" ref="F193:N193">SUM(F191:F192)</f>
        <v>5562073.640000001</v>
      </c>
      <c r="G193" s="111">
        <f t="shared" si="74"/>
        <v>644937.97</v>
      </c>
      <c r="H193" s="111">
        <f t="shared" si="74"/>
        <v>474525.91</v>
      </c>
      <c r="I193" s="76">
        <f>H193/G193*100</f>
        <v>73.57698446565334</v>
      </c>
      <c r="J193" s="91">
        <f t="shared" si="69"/>
        <v>20.791603223790553</v>
      </c>
      <c r="K193" s="111">
        <f t="shared" si="74"/>
        <v>0</v>
      </c>
      <c r="L193" s="111">
        <f t="shared" si="74"/>
        <v>20000</v>
      </c>
      <c r="M193" s="111">
        <f t="shared" si="74"/>
        <v>427682.18</v>
      </c>
      <c r="N193" s="111">
        <f t="shared" si="74"/>
        <v>24826.280000000006</v>
      </c>
    </row>
    <row r="194" spans="2:14" ht="12.75">
      <c r="B194" t="s">
        <v>74</v>
      </c>
      <c r="D194" t="s">
        <v>76</v>
      </c>
      <c r="E194" s="110">
        <f>+E96+E156</f>
        <v>15596.72</v>
      </c>
      <c r="F194" s="110">
        <f aca="true" t="shared" si="75" ref="F194:N194">+F96+F156</f>
        <v>25000</v>
      </c>
      <c r="G194" s="110">
        <f t="shared" si="75"/>
        <v>25000</v>
      </c>
      <c r="H194" s="110">
        <f t="shared" si="75"/>
        <v>25000</v>
      </c>
      <c r="I194" s="110">
        <f t="shared" si="75"/>
        <v>100</v>
      </c>
      <c r="J194" s="91">
        <f t="shared" si="69"/>
        <v>160.29011228001787</v>
      </c>
      <c r="K194" s="110">
        <f t="shared" si="75"/>
        <v>0</v>
      </c>
      <c r="L194" s="110">
        <f t="shared" si="75"/>
        <v>0</v>
      </c>
      <c r="M194" s="110">
        <f t="shared" si="75"/>
        <v>25000</v>
      </c>
      <c r="N194" s="110">
        <f t="shared" si="75"/>
        <v>0</v>
      </c>
    </row>
    <row r="195" spans="4:14" ht="12.75">
      <c r="D195" s="11" t="s">
        <v>75</v>
      </c>
      <c r="E195" s="111">
        <f>SUM(E193:E194)</f>
        <v>2297892.6300000004</v>
      </c>
      <c r="F195" s="111">
        <f aca="true" t="shared" si="76" ref="F195:N195">SUM(F193:F194)</f>
        <v>5587073.640000001</v>
      </c>
      <c r="G195" s="111">
        <f t="shared" si="76"/>
        <v>669937.97</v>
      </c>
      <c r="H195" s="111">
        <f t="shared" si="76"/>
        <v>499525.91</v>
      </c>
      <c r="I195" s="76">
        <f>H195/G195*100</f>
        <v>74.56300916934146</v>
      </c>
      <c r="J195" s="91">
        <f t="shared" si="69"/>
        <v>21.73843562046674</v>
      </c>
      <c r="K195" s="111">
        <f t="shared" si="76"/>
        <v>0</v>
      </c>
      <c r="L195" s="111">
        <f t="shared" si="76"/>
        <v>20000</v>
      </c>
      <c r="M195" s="111">
        <f t="shared" si="76"/>
        <v>452682.18</v>
      </c>
      <c r="N195" s="111">
        <f t="shared" si="76"/>
        <v>24826.280000000006</v>
      </c>
    </row>
  </sheetData>
  <sheetProtection/>
  <mergeCells count="50">
    <mergeCell ref="C174:C175"/>
    <mergeCell ref="A162:A182"/>
    <mergeCell ref="B173:B182"/>
    <mergeCell ref="B138:B140"/>
    <mergeCell ref="A118:A149"/>
    <mergeCell ref="B142:B149"/>
    <mergeCell ref="C176:C177"/>
    <mergeCell ref="C120:C121"/>
    <mergeCell ref="B130:B134"/>
    <mergeCell ref="C170:C171"/>
    <mergeCell ref="F1:J1"/>
    <mergeCell ref="G2:J2"/>
    <mergeCell ref="C39:C47"/>
    <mergeCell ref="A111:A117"/>
    <mergeCell ref="C15:C23"/>
    <mergeCell ref="B6:B32"/>
    <mergeCell ref="B78:B86"/>
    <mergeCell ref="C24:C32"/>
    <mergeCell ref="C98:C103"/>
    <mergeCell ref="A5:A32"/>
    <mergeCell ref="C126:C129"/>
    <mergeCell ref="C57:C59"/>
    <mergeCell ref="C49:C52"/>
    <mergeCell ref="C53:C56"/>
    <mergeCell ref="B112:B114"/>
    <mergeCell ref="C143:C145"/>
    <mergeCell ref="C63:C67"/>
    <mergeCell ref="C81:C86"/>
    <mergeCell ref="B62:B76"/>
    <mergeCell ref="C72:C76"/>
    <mergeCell ref="L188:M188"/>
    <mergeCell ref="B115:B117"/>
    <mergeCell ref="C168:C169"/>
    <mergeCell ref="C178:C179"/>
    <mergeCell ref="C122:C125"/>
    <mergeCell ref="B119:B129"/>
    <mergeCell ref="B151:B156"/>
    <mergeCell ref="C166:C167"/>
    <mergeCell ref="B163:B171"/>
    <mergeCell ref="A183:C188"/>
    <mergeCell ref="A33:A60"/>
    <mergeCell ref="B38:B60"/>
    <mergeCell ref="A94:A110"/>
    <mergeCell ref="B106:B110"/>
    <mergeCell ref="A150:A161"/>
    <mergeCell ref="B159:B161"/>
    <mergeCell ref="A77:A93"/>
    <mergeCell ref="B87:B93"/>
    <mergeCell ref="A61:A76"/>
    <mergeCell ref="B97:B105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2016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5"/>
  <sheetViews>
    <sheetView workbookViewId="0" topLeftCell="A1">
      <selection activeCell="A3" sqref="A3:N188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6.125" style="0" customWidth="1"/>
    <col min="4" max="4" width="27.625" style="0" customWidth="1"/>
    <col min="5" max="5" width="11.00390625" style="10" customWidth="1"/>
    <col min="6" max="6" width="10.75390625" style="0" customWidth="1"/>
    <col min="7" max="7" width="11.00390625" style="0" customWidth="1"/>
    <col min="8" max="8" width="10.625" style="10" customWidth="1"/>
    <col min="9" max="9" width="5.625" style="122" customWidth="1"/>
    <col min="10" max="10" width="9.25390625" style="20" customWidth="1"/>
    <col min="11" max="11" width="10.00390625" style="10" bestFit="1" customWidth="1"/>
    <col min="12" max="12" width="10.00390625" style="0" bestFit="1" customWidth="1"/>
    <col min="13" max="13" width="10.00390625" style="0" customWidth="1"/>
    <col min="14" max="14" width="10.875" style="0" customWidth="1"/>
  </cols>
  <sheetData>
    <row r="1" spans="1:13" ht="12.75">
      <c r="A1" s="1"/>
      <c r="B1" s="1"/>
      <c r="C1" s="1"/>
      <c r="D1" s="2"/>
      <c r="E1" s="16"/>
      <c r="F1" s="153"/>
      <c r="G1" s="153"/>
      <c r="H1" s="153"/>
      <c r="I1" s="153"/>
      <c r="J1" s="153"/>
      <c r="K1" s="64"/>
      <c r="L1" s="18"/>
      <c r="M1" s="18"/>
    </row>
    <row r="2" spans="1:13" ht="12.75">
      <c r="A2" s="3"/>
      <c r="B2" s="3"/>
      <c r="C2" s="3"/>
      <c r="D2" s="4"/>
      <c r="E2" s="17"/>
      <c r="F2" s="19"/>
      <c r="G2" s="153"/>
      <c r="H2" s="153"/>
      <c r="I2" s="153"/>
      <c r="J2" s="153"/>
      <c r="K2" s="64"/>
      <c r="L2" s="18"/>
      <c r="M2" s="18"/>
    </row>
    <row r="3" spans="1:14" ht="74.25" customHeight="1">
      <c r="A3" s="6" t="s">
        <v>0</v>
      </c>
      <c r="B3" s="6" t="s">
        <v>1</v>
      </c>
      <c r="C3" s="6" t="s">
        <v>2</v>
      </c>
      <c r="D3" s="5" t="s">
        <v>24</v>
      </c>
      <c r="E3" s="14" t="s">
        <v>57</v>
      </c>
      <c r="F3" s="7" t="s">
        <v>77</v>
      </c>
      <c r="G3" s="7" t="s">
        <v>23</v>
      </c>
      <c r="H3" s="14" t="s">
        <v>78</v>
      </c>
      <c r="I3" s="123" t="s">
        <v>79</v>
      </c>
      <c r="J3" s="82" t="s">
        <v>52</v>
      </c>
      <c r="K3" s="83" t="s">
        <v>51</v>
      </c>
      <c r="L3" s="84" t="s">
        <v>50</v>
      </c>
      <c r="M3" s="84" t="s">
        <v>42</v>
      </c>
      <c r="N3" s="79" t="s">
        <v>46</v>
      </c>
    </row>
    <row r="4" spans="1:14" ht="12.75">
      <c r="A4" s="8">
        <v>1</v>
      </c>
      <c r="B4" s="69">
        <v>2</v>
      </c>
      <c r="C4" s="69">
        <v>3</v>
      </c>
      <c r="D4" s="70">
        <v>4</v>
      </c>
      <c r="E4" s="71">
        <v>5</v>
      </c>
      <c r="F4" s="72">
        <v>6</v>
      </c>
      <c r="G4" s="72">
        <v>7</v>
      </c>
      <c r="H4" s="71">
        <v>8</v>
      </c>
      <c r="I4" s="71">
        <v>9</v>
      </c>
      <c r="J4" s="71">
        <v>10</v>
      </c>
      <c r="K4" s="73">
        <v>11</v>
      </c>
      <c r="L4" s="74">
        <v>12</v>
      </c>
      <c r="M4" s="74">
        <v>13</v>
      </c>
      <c r="N4" s="75">
        <v>14</v>
      </c>
    </row>
    <row r="5" spans="1:14" s="12" customFormat="1" ht="12.75" hidden="1">
      <c r="A5" s="161" t="s">
        <v>3</v>
      </c>
      <c r="B5" s="23"/>
      <c r="C5" s="23"/>
      <c r="D5" s="21" t="s">
        <v>28</v>
      </c>
      <c r="E5" s="22">
        <f>E6</f>
        <v>0</v>
      </c>
      <c r="F5" s="22">
        <f>F6</f>
        <v>3626871.6500000004</v>
      </c>
      <c r="G5" s="22">
        <f>G6</f>
        <v>288500</v>
      </c>
      <c r="H5" s="22">
        <f>H6</f>
        <v>169939.18</v>
      </c>
      <c r="I5" s="91">
        <f>(H5/G5)*100</f>
        <v>58.90439514731369</v>
      </c>
      <c r="J5" s="92"/>
      <c r="K5" s="22">
        <f>K6</f>
        <v>0</v>
      </c>
      <c r="L5" s="22">
        <f>L6</f>
        <v>0</v>
      </c>
      <c r="M5" s="22">
        <f>M6</f>
        <v>169939.18</v>
      </c>
      <c r="N5" s="85">
        <f>N6</f>
        <v>50</v>
      </c>
    </row>
    <row r="6" spans="1:14" ht="19.5" customHeight="1" hidden="1">
      <c r="A6" s="126"/>
      <c r="B6" s="156" t="s">
        <v>4</v>
      </c>
      <c r="C6" s="24"/>
      <c r="D6" s="25" t="s">
        <v>5</v>
      </c>
      <c r="E6" s="26">
        <f aca="true" t="shared" si="0" ref="E6:N6">E15+E24+E7</f>
        <v>0</v>
      </c>
      <c r="F6" s="26">
        <f t="shared" si="0"/>
        <v>3626871.6500000004</v>
      </c>
      <c r="G6" s="26">
        <f t="shared" si="0"/>
        <v>288500</v>
      </c>
      <c r="H6" s="26">
        <f t="shared" si="0"/>
        <v>169939.18</v>
      </c>
      <c r="I6" s="31">
        <f t="shared" si="0"/>
        <v>507.4655027168743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169939.18</v>
      </c>
      <c r="N6" s="26">
        <f t="shared" si="0"/>
        <v>50</v>
      </c>
    </row>
    <row r="7" spans="1:14" s="11" customFormat="1" ht="19.5" customHeight="1" hidden="1">
      <c r="A7" s="126"/>
      <c r="B7" s="157"/>
      <c r="C7" s="56">
        <v>6050</v>
      </c>
      <c r="D7" s="115" t="s">
        <v>6</v>
      </c>
      <c r="E7" s="26">
        <f>E8+E9+E10+E11+E12+E13+E14</f>
        <v>0</v>
      </c>
      <c r="F7" s="26">
        <f aca="true" t="shared" si="1" ref="F7:N7">F8+F9+F10+F11+F12+F13+F14</f>
        <v>30000</v>
      </c>
      <c r="G7" s="26">
        <f t="shared" si="1"/>
        <v>287100</v>
      </c>
      <c r="H7" s="26">
        <f t="shared" si="1"/>
        <v>169166.38</v>
      </c>
      <c r="I7" s="31">
        <f t="shared" si="1"/>
        <v>446.6534158424645</v>
      </c>
      <c r="J7" s="26">
        <f t="shared" si="1"/>
        <v>0</v>
      </c>
      <c r="K7" s="26">
        <f t="shared" si="1"/>
        <v>0</v>
      </c>
      <c r="L7" s="26">
        <f>L8+L9+L10+L11+L12+L13+L14</f>
        <v>0</v>
      </c>
      <c r="M7" s="26">
        <f t="shared" si="1"/>
        <v>169166.38</v>
      </c>
      <c r="N7" s="26">
        <f t="shared" si="1"/>
        <v>0</v>
      </c>
    </row>
    <row r="8" spans="1:14" ht="26.25" customHeight="1" hidden="1">
      <c r="A8" s="126"/>
      <c r="B8" s="157"/>
      <c r="C8" s="97"/>
      <c r="D8" s="113" t="s">
        <v>80</v>
      </c>
      <c r="E8" s="31"/>
      <c r="F8" s="31">
        <v>30000</v>
      </c>
      <c r="G8" s="31">
        <v>6000</v>
      </c>
      <c r="H8" s="31"/>
      <c r="I8" s="91"/>
      <c r="J8" s="31"/>
      <c r="K8" s="31"/>
      <c r="L8" s="31"/>
      <c r="M8" s="31"/>
      <c r="N8" s="31"/>
    </row>
    <row r="9" spans="1:14" ht="19.5" customHeight="1" hidden="1">
      <c r="A9" s="126"/>
      <c r="B9" s="157"/>
      <c r="C9" s="97"/>
      <c r="D9" s="114" t="s">
        <v>117</v>
      </c>
      <c r="E9" s="31"/>
      <c r="F9" s="31"/>
      <c r="G9" s="31">
        <v>5900</v>
      </c>
      <c r="H9" s="31">
        <v>4699.1</v>
      </c>
      <c r="I9" s="91">
        <f aca="true" t="shared" si="2" ref="I9:I32">(H9/G9)*100</f>
        <v>79.6457627118644</v>
      </c>
      <c r="J9" s="31"/>
      <c r="K9" s="31"/>
      <c r="L9" s="31"/>
      <c r="M9" s="31">
        <v>4699.1</v>
      </c>
      <c r="N9" s="31"/>
    </row>
    <row r="10" spans="1:14" ht="19.5" customHeight="1" hidden="1">
      <c r="A10" s="126"/>
      <c r="B10" s="157"/>
      <c r="C10" s="97"/>
      <c r="D10" s="114" t="s">
        <v>118</v>
      </c>
      <c r="E10" s="31"/>
      <c r="F10" s="31"/>
      <c r="G10" s="31">
        <v>30000</v>
      </c>
      <c r="H10" s="31">
        <v>8929.8</v>
      </c>
      <c r="I10" s="91">
        <f t="shared" si="2"/>
        <v>29.766</v>
      </c>
      <c r="J10" s="31"/>
      <c r="K10" s="31"/>
      <c r="L10" s="31"/>
      <c r="M10" s="31">
        <v>8929.8</v>
      </c>
      <c r="N10" s="31"/>
    </row>
    <row r="11" spans="1:14" ht="19.5" customHeight="1" hidden="1">
      <c r="A11" s="126"/>
      <c r="B11" s="157"/>
      <c r="C11" s="97"/>
      <c r="D11" s="114" t="s">
        <v>119</v>
      </c>
      <c r="E11" s="31"/>
      <c r="F11" s="31"/>
      <c r="G11" s="31">
        <v>8000</v>
      </c>
      <c r="H11" s="31">
        <v>7971.36</v>
      </c>
      <c r="I11" s="91">
        <f t="shared" si="2"/>
        <v>99.642</v>
      </c>
      <c r="J11" s="31"/>
      <c r="K11" s="31"/>
      <c r="L11" s="31"/>
      <c r="M11" s="31">
        <v>7971.36</v>
      </c>
      <c r="N11" s="31"/>
    </row>
    <row r="12" spans="1:14" ht="19.5" customHeight="1" hidden="1">
      <c r="A12" s="126"/>
      <c r="B12" s="157"/>
      <c r="C12" s="97"/>
      <c r="D12" s="114" t="s">
        <v>120</v>
      </c>
      <c r="E12" s="31"/>
      <c r="F12" s="31"/>
      <c r="G12" s="31">
        <v>7100</v>
      </c>
      <c r="H12" s="31">
        <v>7048.44</v>
      </c>
      <c r="I12" s="91">
        <f t="shared" si="2"/>
        <v>99.27380281690141</v>
      </c>
      <c r="J12" s="31"/>
      <c r="K12" s="31"/>
      <c r="L12" s="31"/>
      <c r="M12" s="31">
        <v>7048.44</v>
      </c>
      <c r="N12" s="31"/>
    </row>
    <row r="13" spans="1:14" ht="19.5" customHeight="1" hidden="1">
      <c r="A13" s="126"/>
      <c r="B13" s="157"/>
      <c r="C13" s="97"/>
      <c r="D13" s="113" t="s">
        <v>121</v>
      </c>
      <c r="E13" s="31"/>
      <c r="F13" s="31"/>
      <c r="G13" s="31">
        <v>39400</v>
      </c>
      <c r="H13" s="31">
        <v>32100.64</v>
      </c>
      <c r="I13" s="91">
        <f t="shared" si="2"/>
        <v>81.47370558375634</v>
      </c>
      <c r="J13" s="31"/>
      <c r="K13" s="31"/>
      <c r="L13" s="31"/>
      <c r="M13" s="31">
        <v>32100.64</v>
      </c>
      <c r="N13" s="31"/>
    </row>
    <row r="14" spans="1:14" ht="19.5" customHeight="1" hidden="1">
      <c r="A14" s="126"/>
      <c r="B14" s="157"/>
      <c r="C14" s="97"/>
      <c r="D14" s="113" t="s">
        <v>122</v>
      </c>
      <c r="E14" s="31"/>
      <c r="F14" s="31"/>
      <c r="G14" s="31">
        <v>190700</v>
      </c>
      <c r="H14" s="31">
        <v>108417.04</v>
      </c>
      <c r="I14" s="91">
        <f t="shared" si="2"/>
        <v>56.85214472994231</v>
      </c>
      <c r="J14" s="31"/>
      <c r="K14" s="31"/>
      <c r="L14" s="31"/>
      <c r="M14" s="31">
        <v>108417.04</v>
      </c>
      <c r="N14" s="31"/>
    </row>
    <row r="15" spans="1:14" s="11" customFormat="1" ht="20.25" customHeight="1" hidden="1">
      <c r="A15" s="126"/>
      <c r="B15" s="126"/>
      <c r="C15" s="154">
        <v>6057</v>
      </c>
      <c r="D15" s="116" t="s">
        <v>6</v>
      </c>
      <c r="E15" s="26">
        <f>SUM(E16:E23)</f>
        <v>0</v>
      </c>
      <c r="F15" s="26">
        <f aca="true" t="shared" si="3" ref="F15:N15">SUM(F16:F23)</f>
        <v>2291868.39</v>
      </c>
      <c r="G15" s="26">
        <f t="shared" si="3"/>
        <v>129.2</v>
      </c>
      <c r="H15" s="26">
        <f t="shared" si="3"/>
        <v>0</v>
      </c>
      <c r="I15" s="91">
        <f t="shared" si="2"/>
        <v>0</v>
      </c>
      <c r="J15" s="26">
        <f t="shared" si="3"/>
        <v>0</v>
      </c>
      <c r="K15" s="26">
        <f t="shared" si="3"/>
        <v>0</v>
      </c>
      <c r="L15" s="26">
        <f t="shared" si="3"/>
        <v>0</v>
      </c>
      <c r="M15" s="26">
        <f t="shared" si="3"/>
        <v>0</v>
      </c>
      <c r="N15" s="26">
        <f t="shared" si="3"/>
        <v>50</v>
      </c>
    </row>
    <row r="16" spans="1:14" s="11" customFormat="1" ht="20.25" customHeight="1" hidden="1">
      <c r="A16" s="126"/>
      <c r="B16" s="126"/>
      <c r="C16" s="155"/>
      <c r="D16" s="60" t="s">
        <v>81</v>
      </c>
      <c r="E16" s="31"/>
      <c r="F16" s="31">
        <v>372993.6</v>
      </c>
      <c r="G16" s="31">
        <v>15.2</v>
      </c>
      <c r="H16" s="31"/>
      <c r="I16" s="91">
        <f t="shared" si="2"/>
        <v>0</v>
      </c>
      <c r="J16" s="31"/>
      <c r="K16" s="31"/>
      <c r="L16" s="31"/>
      <c r="M16" s="31"/>
      <c r="N16" s="31"/>
    </row>
    <row r="17" spans="1:14" s="11" customFormat="1" ht="20.25" customHeight="1" hidden="1">
      <c r="A17" s="126"/>
      <c r="B17" s="126"/>
      <c r="C17" s="155"/>
      <c r="D17" s="60" t="s">
        <v>82</v>
      </c>
      <c r="E17" s="31"/>
      <c r="F17" s="31">
        <v>208000</v>
      </c>
      <c r="G17" s="31"/>
      <c r="H17" s="31"/>
      <c r="I17" s="91"/>
      <c r="J17" s="31"/>
      <c r="K17" s="31"/>
      <c r="L17" s="31"/>
      <c r="M17" s="31"/>
      <c r="N17" s="31"/>
    </row>
    <row r="18" spans="1:14" s="11" customFormat="1" ht="45" hidden="1">
      <c r="A18" s="126"/>
      <c r="B18" s="126"/>
      <c r="C18" s="155"/>
      <c r="D18" s="60" t="s">
        <v>83</v>
      </c>
      <c r="E18" s="31"/>
      <c r="F18" s="31">
        <v>75200</v>
      </c>
      <c r="G18" s="31">
        <v>64</v>
      </c>
      <c r="H18" s="31"/>
      <c r="I18" s="91">
        <f t="shared" si="2"/>
        <v>0</v>
      </c>
      <c r="J18" s="31"/>
      <c r="K18" s="31"/>
      <c r="L18" s="31"/>
      <c r="M18" s="31"/>
      <c r="N18" s="31"/>
    </row>
    <row r="19" spans="1:14" s="11" customFormat="1" ht="20.25" customHeight="1" hidden="1">
      <c r="A19" s="126"/>
      <c r="B19" s="126"/>
      <c r="C19" s="155"/>
      <c r="D19" s="60" t="s">
        <v>84</v>
      </c>
      <c r="E19" s="31"/>
      <c r="F19" s="31">
        <v>128000</v>
      </c>
      <c r="G19" s="31"/>
      <c r="H19" s="31"/>
      <c r="I19" s="91"/>
      <c r="J19" s="31"/>
      <c r="K19" s="31"/>
      <c r="L19" s="31"/>
      <c r="M19" s="31"/>
      <c r="N19" s="31"/>
    </row>
    <row r="20" spans="1:14" s="11" customFormat="1" ht="20.25" customHeight="1" hidden="1">
      <c r="A20" s="126"/>
      <c r="B20" s="126"/>
      <c r="C20" s="155"/>
      <c r="D20" s="60" t="s">
        <v>85</v>
      </c>
      <c r="E20" s="31"/>
      <c r="F20" s="31">
        <v>404000</v>
      </c>
      <c r="G20" s="31"/>
      <c r="H20" s="31"/>
      <c r="I20" s="91"/>
      <c r="J20" s="31"/>
      <c r="K20" s="31"/>
      <c r="L20" s="31"/>
      <c r="M20" s="31"/>
      <c r="N20" s="31"/>
    </row>
    <row r="21" spans="1:14" s="11" customFormat="1" ht="20.25" customHeight="1" hidden="1">
      <c r="A21" s="126"/>
      <c r="B21" s="126"/>
      <c r="C21" s="155"/>
      <c r="D21" s="60" t="s">
        <v>86</v>
      </c>
      <c r="E21" s="31"/>
      <c r="F21" s="31">
        <v>264000</v>
      </c>
      <c r="G21" s="31"/>
      <c r="H21" s="31"/>
      <c r="I21" s="91"/>
      <c r="J21" s="31"/>
      <c r="K21" s="31"/>
      <c r="L21" s="31"/>
      <c r="M21" s="31"/>
      <c r="N21" s="31"/>
    </row>
    <row r="22" spans="1:14" s="11" customFormat="1" ht="20.25" customHeight="1" hidden="1">
      <c r="A22" s="126"/>
      <c r="B22" s="126"/>
      <c r="C22" s="155"/>
      <c r="D22" s="113" t="s">
        <v>87</v>
      </c>
      <c r="E22" s="31"/>
      <c r="F22" s="31">
        <v>279674.79</v>
      </c>
      <c r="G22" s="31"/>
      <c r="H22" s="31"/>
      <c r="I22" s="91"/>
      <c r="J22" s="31"/>
      <c r="K22" s="31"/>
      <c r="L22" s="31"/>
      <c r="M22" s="31"/>
      <c r="N22" s="31"/>
    </row>
    <row r="23" spans="1:14" s="57" customFormat="1" ht="24" customHeight="1" hidden="1">
      <c r="A23" s="126"/>
      <c r="B23" s="126"/>
      <c r="C23" s="155"/>
      <c r="D23" s="113" t="s">
        <v>88</v>
      </c>
      <c r="E23" s="31"/>
      <c r="F23" s="31">
        <v>560000</v>
      </c>
      <c r="G23" s="31">
        <v>50</v>
      </c>
      <c r="H23" s="31"/>
      <c r="I23" s="91">
        <f t="shared" si="2"/>
        <v>0</v>
      </c>
      <c r="J23" s="91"/>
      <c r="K23" s="43"/>
      <c r="L23" s="43"/>
      <c r="M23" s="43">
        <f>H23-L23</f>
        <v>0</v>
      </c>
      <c r="N23" s="87">
        <f>G23-H23-K23</f>
        <v>50</v>
      </c>
    </row>
    <row r="24" spans="1:14" s="15" customFormat="1" ht="21" customHeight="1" hidden="1">
      <c r="A24" s="126"/>
      <c r="B24" s="126"/>
      <c r="C24" s="154">
        <v>6059</v>
      </c>
      <c r="D24" s="25" t="s">
        <v>11</v>
      </c>
      <c r="E24" s="26">
        <f>SUM(E25:E32)</f>
        <v>0</v>
      </c>
      <c r="F24" s="26">
        <f>SUM(F25:F32)</f>
        <v>1305003.26</v>
      </c>
      <c r="G24" s="26">
        <f>SUM(G25:G32)</f>
        <v>1270.8</v>
      </c>
      <c r="H24" s="26">
        <f>SUM(H25:H32)</f>
        <v>772.8</v>
      </c>
      <c r="I24" s="91">
        <f t="shared" si="2"/>
        <v>60.81208687440982</v>
      </c>
      <c r="J24" s="26">
        <f>SUM(J25:J32)</f>
        <v>0</v>
      </c>
      <c r="K24" s="26">
        <f>SUM(K25:K32)</f>
        <v>0</v>
      </c>
      <c r="L24" s="26">
        <f>SUM(L25:L32)</f>
        <v>0</v>
      </c>
      <c r="M24" s="26">
        <f>SUM(M25:M32)</f>
        <v>772.8</v>
      </c>
      <c r="N24" s="26">
        <f>SUM(N25:N32)</f>
        <v>0</v>
      </c>
    </row>
    <row r="25" spans="1:14" s="15" customFormat="1" ht="21" customHeight="1" hidden="1">
      <c r="A25" s="126"/>
      <c r="B25" s="126"/>
      <c r="C25" s="155"/>
      <c r="D25" s="60" t="s">
        <v>81</v>
      </c>
      <c r="E25" s="31"/>
      <c r="F25" s="31">
        <v>231234.06</v>
      </c>
      <c r="G25" s="31">
        <v>34.8</v>
      </c>
      <c r="H25" s="31"/>
      <c r="I25" s="91">
        <f t="shared" si="2"/>
        <v>0</v>
      </c>
      <c r="J25" s="31"/>
      <c r="K25" s="31"/>
      <c r="L25" s="31"/>
      <c r="M25" s="31"/>
      <c r="N25" s="87"/>
    </row>
    <row r="26" spans="1:14" s="15" customFormat="1" ht="21" customHeight="1" hidden="1">
      <c r="A26" s="126"/>
      <c r="B26" s="126"/>
      <c r="C26" s="155"/>
      <c r="D26" s="60" t="s">
        <v>82</v>
      </c>
      <c r="E26" s="31"/>
      <c r="F26" s="31">
        <v>130250</v>
      </c>
      <c r="G26" s="31">
        <v>600</v>
      </c>
      <c r="H26" s="31">
        <v>600</v>
      </c>
      <c r="I26" s="91">
        <f t="shared" si="2"/>
        <v>100</v>
      </c>
      <c r="J26" s="31"/>
      <c r="K26" s="31"/>
      <c r="L26" s="31"/>
      <c r="M26" s="31">
        <v>600</v>
      </c>
      <c r="N26" s="87"/>
    </row>
    <row r="27" spans="1:14" s="15" customFormat="1" ht="45" hidden="1">
      <c r="A27" s="126"/>
      <c r="B27" s="126"/>
      <c r="C27" s="155"/>
      <c r="D27" s="60" t="s">
        <v>83</v>
      </c>
      <c r="E27" s="31"/>
      <c r="F27" s="31">
        <v>50260</v>
      </c>
      <c r="G27" s="31">
        <v>36</v>
      </c>
      <c r="H27" s="31"/>
      <c r="I27" s="91">
        <f t="shared" si="2"/>
        <v>0</v>
      </c>
      <c r="J27" s="31"/>
      <c r="K27" s="31"/>
      <c r="L27" s="31"/>
      <c r="M27" s="31"/>
      <c r="N27" s="87"/>
    </row>
    <row r="28" spans="1:14" s="15" customFormat="1" ht="21" customHeight="1" hidden="1">
      <c r="A28" s="126"/>
      <c r="B28" s="126"/>
      <c r="C28" s="155"/>
      <c r="D28" s="60" t="s">
        <v>84</v>
      </c>
      <c r="E28" s="31"/>
      <c r="F28" s="31">
        <v>68800</v>
      </c>
      <c r="G28" s="31"/>
      <c r="H28" s="31"/>
      <c r="I28" s="91"/>
      <c r="J28" s="31"/>
      <c r="K28" s="31"/>
      <c r="L28" s="31"/>
      <c r="M28" s="31"/>
      <c r="N28" s="87"/>
    </row>
    <row r="29" spans="1:14" s="15" customFormat="1" ht="21" customHeight="1" hidden="1">
      <c r="A29" s="126"/>
      <c r="B29" s="126"/>
      <c r="C29" s="155"/>
      <c r="D29" s="60" t="s">
        <v>85</v>
      </c>
      <c r="E29" s="31"/>
      <c r="F29" s="31">
        <v>217150</v>
      </c>
      <c r="G29" s="31"/>
      <c r="H29" s="31"/>
      <c r="I29" s="91"/>
      <c r="J29" s="31"/>
      <c r="K29" s="31"/>
      <c r="L29" s="31"/>
      <c r="M29" s="31"/>
      <c r="N29" s="87"/>
    </row>
    <row r="30" spans="1:14" s="9" customFormat="1" ht="21.75" customHeight="1" hidden="1">
      <c r="A30" s="126"/>
      <c r="B30" s="126"/>
      <c r="C30" s="158"/>
      <c r="D30" s="60" t="s">
        <v>86</v>
      </c>
      <c r="E30" s="31"/>
      <c r="F30" s="31">
        <v>155984</v>
      </c>
      <c r="G30" s="31"/>
      <c r="H30" s="31"/>
      <c r="I30" s="91"/>
      <c r="J30" s="91"/>
      <c r="K30" s="50"/>
      <c r="L30" s="33"/>
      <c r="M30" s="50">
        <f>H30-L30</f>
        <v>0</v>
      </c>
      <c r="N30" s="87">
        <f>G30-H30-K30</f>
        <v>0</v>
      </c>
    </row>
    <row r="31" spans="1:14" s="9" customFormat="1" ht="24.75" customHeight="1" hidden="1">
      <c r="A31" s="126"/>
      <c r="B31" s="126"/>
      <c r="C31" s="159"/>
      <c r="D31" s="113" t="s">
        <v>87</v>
      </c>
      <c r="E31" s="31"/>
      <c r="F31" s="31">
        <v>150325.2</v>
      </c>
      <c r="G31" s="31"/>
      <c r="H31" s="31"/>
      <c r="I31" s="91"/>
      <c r="J31" s="91"/>
      <c r="K31" s="50"/>
      <c r="L31" s="33"/>
      <c r="M31" s="50">
        <f>H31-L31</f>
        <v>0</v>
      </c>
      <c r="N31" s="87">
        <f>G31-H31-K31</f>
        <v>0</v>
      </c>
    </row>
    <row r="32" spans="1:14" s="9" customFormat="1" ht="25.5" customHeight="1" hidden="1">
      <c r="A32" s="126"/>
      <c r="B32" s="126"/>
      <c r="C32" s="160"/>
      <c r="D32" s="113" t="s">
        <v>88</v>
      </c>
      <c r="E32" s="31"/>
      <c r="F32" s="31">
        <v>301000</v>
      </c>
      <c r="G32" s="31">
        <v>600</v>
      </c>
      <c r="H32" s="31">
        <v>172.8</v>
      </c>
      <c r="I32" s="91">
        <f t="shared" si="2"/>
        <v>28.800000000000004</v>
      </c>
      <c r="J32" s="91"/>
      <c r="K32" s="50"/>
      <c r="L32" s="33"/>
      <c r="M32" s="50">
        <v>172.8</v>
      </c>
      <c r="N32" s="87"/>
    </row>
    <row r="33" spans="1:14" s="12" customFormat="1" ht="12.75" hidden="1">
      <c r="A33" s="124">
        <v>600</v>
      </c>
      <c r="B33" s="35"/>
      <c r="C33" s="35"/>
      <c r="D33" s="36" t="s">
        <v>29</v>
      </c>
      <c r="E33" s="22">
        <f>E38+E34+E36</f>
        <v>66069.58</v>
      </c>
      <c r="F33" s="22">
        <f aca="true" t="shared" si="4" ref="F33:N33">F38+F34+F36</f>
        <v>380706.05</v>
      </c>
      <c r="G33" s="22">
        <f t="shared" si="4"/>
        <v>333517.05</v>
      </c>
      <c r="H33" s="22">
        <f t="shared" si="4"/>
        <v>251877.83</v>
      </c>
      <c r="I33" s="38">
        <f t="shared" si="4"/>
        <v>49.23463822051852</v>
      </c>
      <c r="J33" s="22">
        <f t="shared" si="4"/>
        <v>118.3494733885095</v>
      </c>
      <c r="K33" s="22">
        <f t="shared" si="4"/>
        <v>0</v>
      </c>
      <c r="L33" s="22">
        <f t="shared" si="4"/>
        <v>0</v>
      </c>
      <c r="M33" s="22">
        <f t="shared" si="4"/>
        <v>251877.83</v>
      </c>
      <c r="N33" s="22">
        <f t="shared" si="4"/>
        <v>10583.890000000003</v>
      </c>
    </row>
    <row r="34" spans="1:14" s="12" customFormat="1" ht="12.75" hidden="1">
      <c r="A34" s="125"/>
      <c r="B34" s="100">
        <v>60013</v>
      </c>
      <c r="C34" s="35"/>
      <c r="D34" s="119" t="s">
        <v>114</v>
      </c>
      <c r="E34" s="22">
        <f>E35</f>
        <v>0</v>
      </c>
      <c r="F34" s="22">
        <f aca="true" t="shared" si="5" ref="F34:N34">F35</f>
        <v>5000</v>
      </c>
      <c r="G34" s="22">
        <f t="shared" si="5"/>
        <v>1000</v>
      </c>
      <c r="H34" s="22">
        <f t="shared" si="5"/>
        <v>0</v>
      </c>
      <c r="I34" s="38">
        <f t="shared" si="5"/>
        <v>0</v>
      </c>
      <c r="J34" s="22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</row>
    <row r="35" spans="1:14" s="12" customFormat="1" ht="89.25" hidden="1">
      <c r="A35" s="125"/>
      <c r="B35" s="100"/>
      <c r="C35" s="23">
        <v>6630</v>
      </c>
      <c r="D35" s="120" t="s">
        <v>113</v>
      </c>
      <c r="E35" s="38"/>
      <c r="F35" s="38">
        <v>5000</v>
      </c>
      <c r="G35" s="38">
        <v>1000</v>
      </c>
      <c r="H35" s="38"/>
      <c r="I35" s="91"/>
      <c r="J35" s="91"/>
      <c r="K35" s="38"/>
      <c r="L35" s="38"/>
      <c r="M35" s="38"/>
      <c r="N35" s="38"/>
    </row>
    <row r="36" spans="1:14" s="12" customFormat="1" ht="12.75" hidden="1">
      <c r="A36" s="125"/>
      <c r="B36" s="100">
        <v>60014</v>
      </c>
      <c r="C36" s="35"/>
      <c r="D36" s="119" t="s">
        <v>115</v>
      </c>
      <c r="E36" s="38">
        <f>E37</f>
        <v>0</v>
      </c>
      <c r="F36" s="38">
        <f aca="true" t="shared" si="6" ref="F36:N36">F37</f>
        <v>115000</v>
      </c>
      <c r="G36" s="38">
        <f t="shared" si="6"/>
        <v>173700</v>
      </c>
      <c r="H36" s="38">
        <f t="shared" si="6"/>
        <v>173684.83</v>
      </c>
      <c r="I36" s="38">
        <f t="shared" si="6"/>
        <v>0</v>
      </c>
      <c r="J36" s="38">
        <f t="shared" si="6"/>
        <v>0</v>
      </c>
      <c r="K36" s="38">
        <f t="shared" si="6"/>
        <v>0</v>
      </c>
      <c r="L36" s="38">
        <f t="shared" si="6"/>
        <v>0</v>
      </c>
      <c r="M36" s="38">
        <f t="shared" si="6"/>
        <v>173684.83</v>
      </c>
      <c r="N36" s="38">
        <f t="shared" si="6"/>
        <v>0</v>
      </c>
    </row>
    <row r="37" spans="1:14" s="12" customFormat="1" ht="89.25" hidden="1">
      <c r="A37" s="125"/>
      <c r="B37" s="100"/>
      <c r="C37" s="23">
        <v>6620</v>
      </c>
      <c r="D37" s="120" t="s">
        <v>116</v>
      </c>
      <c r="E37" s="38"/>
      <c r="F37" s="38">
        <v>115000</v>
      </c>
      <c r="G37" s="38">
        <v>173700</v>
      </c>
      <c r="H37" s="38">
        <v>173684.83</v>
      </c>
      <c r="I37" s="91"/>
      <c r="J37" s="91"/>
      <c r="K37" s="38"/>
      <c r="L37" s="38"/>
      <c r="M37" s="38">
        <v>173684.83</v>
      </c>
      <c r="N37" s="38"/>
    </row>
    <row r="38" spans="1:14" ht="11.25" customHeight="1" hidden="1">
      <c r="A38" s="126"/>
      <c r="B38" s="129">
        <v>60016</v>
      </c>
      <c r="C38" s="39"/>
      <c r="D38" s="25" t="s">
        <v>12</v>
      </c>
      <c r="E38" s="26">
        <f>E39+E53+E49+E57</f>
        <v>66069.58</v>
      </c>
      <c r="F38" s="26">
        <f>F39+F53+F49+F57</f>
        <v>260706.05</v>
      </c>
      <c r="G38" s="26">
        <f>G39+G53+G49+G57</f>
        <v>158817.05</v>
      </c>
      <c r="H38" s="26">
        <f>H39+H53+H49+H57</f>
        <v>78193</v>
      </c>
      <c r="I38" s="91">
        <f>(H38/G38)*100</f>
        <v>49.23463822051852</v>
      </c>
      <c r="J38" s="92">
        <f>H38/E38*100</f>
        <v>118.3494733885095</v>
      </c>
      <c r="K38" s="26">
        <f>K39+K53+K49+K57</f>
        <v>0</v>
      </c>
      <c r="L38" s="26">
        <f>L39+L53+L49+L57</f>
        <v>0</v>
      </c>
      <c r="M38" s="26">
        <f>M39+M53+M49+M57</f>
        <v>78193</v>
      </c>
      <c r="N38" s="86">
        <f>N39+N53+N49+N57</f>
        <v>10583.890000000003</v>
      </c>
    </row>
    <row r="39" spans="1:14" s="11" customFormat="1" ht="21.75" customHeight="1" hidden="1">
      <c r="A39" s="126"/>
      <c r="B39" s="126"/>
      <c r="C39" s="129">
        <v>6050</v>
      </c>
      <c r="D39" s="25" t="s">
        <v>11</v>
      </c>
      <c r="E39" s="26">
        <f>E41+E45+E47+E46+E40+E48+E42+E43+E44</f>
        <v>62732.5</v>
      </c>
      <c r="F39" s="26">
        <f aca="true" t="shared" si="7" ref="F39:N39">F41+F45+F47+F46+F40+F48+F42+F43+F44</f>
        <v>116241.05</v>
      </c>
      <c r="G39" s="26">
        <f t="shared" si="7"/>
        <v>72749.65</v>
      </c>
      <c r="H39" s="26">
        <f t="shared" si="7"/>
        <v>37893.490000000005</v>
      </c>
      <c r="I39" s="91">
        <f>(H39/G39)*100</f>
        <v>52.08752207055293</v>
      </c>
      <c r="J39" s="26">
        <f t="shared" si="7"/>
        <v>0</v>
      </c>
      <c r="K39" s="26">
        <f t="shared" si="7"/>
        <v>0</v>
      </c>
      <c r="L39" s="26">
        <f t="shared" si="7"/>
        <v>0</v>
      </c>
      <c r="M39" s="26">
        <f t="shared" si="7"/>
        <v>37893.490000000005</v>
      </c>
      <c r="N39" s="26">
        <f t="shared" si="7"/>
        <v>0</v>
      </c>
    </row>
    <row r="40" spans="1:14" s="11" customFormat="1" ht="21.75" customHeight="1" hidden="1">
      <c r="A40" s="126"/>
      <c r="B40" s="126"/>
      <c r="C40" s="133"/>
      <c r="D40" s="114" t="s">
        <v>89</v>
      </c>
      <c r="E40" s="26"/>
      <c r="F40" s="31">
        <v>3000</v>
      </c>
      <c r="G40" s="31"/>
      <c r="H40" s="31"/>
      <c r="I40" s="91"/>
      <c r="J40" s="31"/>
      <c r="K40" s="31"/>
      <c r="L40" s="31"/>
      <c r="M40" s="31"/>
      <c r="N40" s="31"/>
    </row>
    <row r="41" spans="1:14" s="9" customFormat="1" ht="33.75" hidden="1">
      <c r="A41" s="126"/>
      <c r="B41" s="126"/>
      <c r="C41" s="126"/>
      <c r="D41" s="114" t="s">
        <v>90</v>
      </c>
      <c r="E41" s="31"/>
      <c r="F41" s="31">
        <v>50000</v>
      </c>
      <c r="G41" s="31"/>
      <c r="H41" s="34"/>
      <c r="I41" s="91"/>
      <c r="J41" s="91"/>
      <c r="K41" s="50"/>
      <c r="L41" s="50"/>
      <c r="M41" s="50">
        <f>H41-L41</f>
        <v>0</v>
      </c>
      <c r="N41" s="87">
        <f>G41-H41-K41</f>
        <v>0</v>
      </c>
    </row>
    <row r="42" spans="1:14" s="9" customFormat="1" ht="33.75" hidden="1">
      <c r="A42" s="126"/>
      <c r="B42" s="126"/>
      <c r="C42" s="126"/>
      <c r="D42" s="114" t="s">
        <v>123</v>
      </c>
      <c r="E42" s="31"/>
      <c r="F42" s="31"/>
      <c r="G42" s="31">
        <v>25000</v>
      </c>
      <c r="H42" s="34">
        <v>5369.71</v>
      </c>
      <c r="I42" s="91">
        <f aca="true" t="shared" si="8" ref="I42:I105">(H42/G42)*100</f>
        <v>21.478839999999998</v>
      </c>
      <c r="J42" s="91"/>
      <c r="K42" s="50"/>
      <c r="L42" s="50"/>
      <c r="M42" s="50">
        <v>5369.71</v>
      </c>
      <c r="N42" s="87"/>
    </row>
    <row r="43" spans="1:14" s="9" customFormat="1" ht="22.5" hidden="1">
      <c r="A43" s="126"/>
      <c r="B43" s="126"/>
      <c r="C43" s="126"/>
      <c r="D43" s="114" t="s">
        <v>124</v>
      </c>
      <c r="E43" s="31"/>
      <c r="F43" s="31"/>
      <c r="G43" s="31">
        <v>19000</v>
      </c>
      <c r="H43" s="34">
        <v>5740</v>
      </c>
      <c r="I43" s="91">
        <f t="shared" si="8"/>
        <v>30.210526315789473</v>
      </c>
      <c r="J43" s="91"/>
      <c r="K43" s="50"/>
      <c r="L43" s="50"/>
      <c r="M43" s="50">
        <v>5740</v>
      </c>
      <c r="N43" s="87"/>
    </row>
    <row r="44" spans="1:14" s="9" customFormat="1" ht="22.5" hidden="1">
      <c r="A44" s="126"/>
      <c r="B44" s="126"/>
      <c r="C44" s="126"/>
      <c r="D44" s="60" t="s">
        <v>125</v>
      </c>
      <c r="E44" s="31"/>
      <c r="F44" s="31"/>
      <c r="G44" s="31">
        <v>2000</v>
      </c>
      <c r="H44" s="34">
        <v>424.3</v>
      </c>
      <c r="I44" s="91">
        <f t="shared" si="8"/>
        <v>21.215</v>
      </c>
      <c r="J44" s="91"/>
      <c r="K44" s="50"/>
      <c r="L44" s="50"/>
      <c r="M44" s="50">
        <v>424.3</v>
      </c>
      <c r="N44" s="87"/>
    </row>
    <row r="45" spans="1:14" s="9" customFormat="1" ht="12.75" hidden="1">
      <c r="A45" s="126"/>
      <c r="B45" s="126"/>
      <c r="C45" s="126"/>
      <c r="D45" s="40" t="s">
        <v>53</v>
      </c>
      <c r="E45" s="38">
        <v>52730.1</v>
      </c>
      <c r="F45" s="38"/>
      <c r="G45" s="38"/>
      <c r="H45" s="34"/>
      <c r="I45" s="91"/>
      <c r="J45" s="92"/>
      <c r="K45" s="50"/>
      <c r="L45" s="33"/>
      <c r="M45" s="50">
        <f>H45-L45</f>
        <v>0</v>
      </c>
      <c r="N45" s="88">
        <f>G45-H45-K45</f>
        <v>0</v>
      </c>
    </row>
    <row r="46" spans="1:14" s="9" customFormat="1" ht="12.75" hidden="1">
      <c r="A46" s="126"/>
      <c r="B46" s="126"/>
      <c r="C46" s="126"/>
      <c r="D46" s="40" t="s">
        <v>54</v>
      </c>
      <c r="E46" s="38">
        <v>7822.8</v>
      </c>
      <c r="F46" s="38"/>
      <c r="G46" s="38"/>
      <c r="H46" s="34"/>
      <c r="I46" s="91"/>
      <c r="J46" s="92"/>
      <c r="K46" s="50"/>
      <c r="L46" s="33"/>
      <c r="M46" s="50">
        <f>H46-L46</f>
        <v>0</v>
      </c>
      <c r="N46" s="88">
        <f>G46-H46-K46</f>
        <v>0</v>
      </c>
    </row>
    <row r="47" spans="1:14" s="9" customFormat="1" ht="25.5" customHeight="1" hidden="1">
      <c r="A47" s="126"/>
      <c r="B47" s="126"/>
      <c r="C47" s="126"/>
      <c r="D47" s="40" t="s">
        <v>65</v>
      </c>
      <c r="E47" s="38">
        <v>2179.6</v>
      </c>
      <c r="F47" s="38"/>
      <c r="G47" s="38"/>
      <c r="H47" s="34"/>
      <c r="I47" s="91"/>
      <c r="J47" s="92"/>
      <c r="K47" s="50"/>
      <c r="L47" s="33"/>
      <c r="M47" s="50">
        <f>H47-L47</f>
        <v>0</v>
      </c>
      <c r="N47" s="88">
        <f>G47-H47-K47</f>
        <v>0</v>
      </c>
    </row>
    <row r="48" spans="1:14" s="9" customFormat="1" ht="25.5" customHeight="1" hidden="1">
      <c r="A48" s="126"/>
      <c r="B48" s="126"/>
      <c r="C48" s="107"/>
      <c r="D48" s="40" t="s">
        <v>91</v>
      </c>
      <c r="E48" s="38"/>
      <c r="F48" s="38">
        <v>63241.05</v>
      </c>
      <c r="G48" s="38">
        <v>26749.65</v>
      </c>
      <c r="H48" s="34">
        <v>26359.48</v>
      </c>
      <c r="I48" s="91">
        <f t="shared" si="8"/>
        <v>98.54140147628098</v>
      </c>
      <c r="J48" s="92"/>
      <c r="K48" s="50"/>
      <c r="L48" s="33"/>
      <c r="M48" s="50">
        <v>26359.48</v>
      </c>
      <c r="N48" s="88"/>
    </row>
    <row r="49" spans="1:14" s="9" customFormat="1" ht="22.5" customHeight="1" hidden="1">
      <c r="A49" s="126"/>
      <c r="B49" s="126"/>
      <c r="C49" s="146">
        <v>6057</v>
      </c>
      <c r="D49" s="25" t="s">
        <v>11</v>
      </c>
      <c r="E49" s="38">
        <f>E52+E51+E50</f>
        <v>0</v>
      </c>
      <c r="F49" s="38">
        <f aca="true" t="shared" si="9" ref="F49:N49">F52+F51+F50</f>
        <v>82719</v>
      </c>
      <c r="G49" s="38">
        <f t="shared" si="9"/>
        <v>0</v>
      </c>
      <c r="H49" s="38">
        <f t="shared" si="9"/>
        <v>0</v>
      </c>
      <c r="I49" s="91"/>
      <c r="J49" s="38">
        <f t="shared" si="9"/>
        <v>0</v>
      </c>
      <c r="K49" s="38">
        <f t="shared" si="9"/>
        <v>0</v>
      </c>
      <c r="L49" s="38">
        <f t="shared" si="9"/>
        <v>0</v>
      </c>
      <c r="M49" s="38">
        <f t="shared" si="9"/>
        <v>0</v>
      </c>
      <c r="N49" s="38">
        <f t="shared" si="9"/>
        <v>0</v>
      </c>
    </row>
    <row r="50" spans="1:14" s="9" customFormat="1" ht="22.5" customHeight="1" hidden="1">
      <c r="A50" s="126"/>
      <c r="B50" s="126"/>
      <c r="C50" s="147"/>
      <c r="D50" s="117" t="s">
        <v>92</v>
      </c>
      <c r="E50" s="38"/>
      <c r="F50" s="38">
        <v>31815</v>
      </c>
      <c r="G50" s="38"/>
      <c r="H50" s="38"/>
      <c r="I50" s="91"/>
      <c r="J50" s="38"/>
      <c r="K50" s="38"/>
      <c r="L50" s="38"/>
      <c r="M50" s="38"/>
      <c r="N50" s="38"/>
    </row>
    <row r="51" spans="1:14" s="9" customFormat="1" ht="22.5" customHeight="1" hidden="1">
      <c r="A51" s="126"/>
      <c r="B51" s="126"/>
      <c r="C51" s="147"/>
      <c r="D51" s="117" t="s">
        <v>93</v>
      </c>
      <c r="E51" s="38"/>
      <c r="F51" s="38">
        <v>31815</v>
      </c>
      <c r="G51" s="38"/>
      <c r="H51" s="38"/>
      <c r="I51" s="91"/>
      <c r="J51" s="38"/>
      <c r="K51" s="38"/>
      <c r="L51" s="38"/>
      <c r="M51" s="38"/>
      <c r="N51" s="38"/>
    </row>
    <row r="52" spans="1:14" s="9" customFormat="1" ht="22.5" hidden="1">
      <c r="A52" s="126"/>
      <c r="B52" s="126"/>
      <c r="C52" s="128"/>
      <c r="D52" s="117" t="s">
        <v>94</v>
      </c>
      <c r="E52" s="38"/>
      <c r="F52" s="38">
        <v>19089</v>
      </c>
      <c r="G52" s="38"/>
      <c r="H52" s="34"/>
      <c r="I52" s="91"/>
      <c r="J52" s="92"/>
      <c r="K52" s="50"/>
      <c r="L52" s="33"/>
      <c r="M52" s="50">
        <f>H52-L52</f>
        <v>0</v>
      </c>
      <c r="N52" s="88">
        <f>G52-H52-K52</f>
        <v>0</v>
      </c>
    </row>
    <row r="53" spans="1:14" s="9" customFormat="1" ht="20.25" customHeight="1" hidden="1">
      <c r="A53" s="126"/>
      <c r="B53" s="126"/>
      <c r="C53" s="148">
        <v>6059</v>
      </c>
      <c r="D53" s="25" t="s">
        <v>11</v>
      </c>
      <c r="E53" s="22">
        <f>E56+E54+E55</f>
        <v>0</v>
      </c>
      <c r="F53" s="22">
        <f aca="true" t="shared" si="10" ref="F53:N53">F56+F54+F55</f>
        <v>47281</v>
      </c>
      <c r="G53" s="22">
        <f t="shared" si="10"/>
        <v>47281</v>
      </c>
      <c r="H53" s="22">
        <f t="shared" si="10"/>
        <v>1779</v>
      </c>
      <c r="I53" s="91">
        <f t="shared" si="8"/>
        <v>3.762610773883801</v>
      </c>
      <c r="J53" s="22">
        <f t="shared" si="10"/>
        <v>0</v>
      </c>
      <c r="K53" s="22">
        <f t="shared" si="10"/>
        <v>0</v>
      </c>
      <c r="L53" s="22">
        <f t="shared" si="10"/>
        <v>0</v>
      </c>
      <c r="M53" s="22">
        <f t="shared" si="10"/>
        <v>1779</v>
      </c>
      <c r="N53" s="22">
        <f t="shared" si="10"/>
        <v>10318</v>
      </c>
    </row>
    <row r="54" spans="1:14" s="9" customFormat="1" ht="20.25" customHeight="1" hidden="1">
      <c r="A54" s="126"/>
      <c r="B54" s="126"/>
      <c r="C54" s="148"/>
      <c r="D54" s="117" t="s">
        <v>92</v>
      </c>
      <c r="E54" s="22"/>
      <c r="F54" s="38">
        <v>18185</v>
      </c>
      <c r="G54" s="38">
        <v>18185</v>
      </c>
      <c r="H54" s="38">
        <v>593</v>
      </c>
      <c r="I54" s="91">
        <f t="shared" si="8"/>
        <v>3.260929337365961</v>
      </c>
      <c r="J54" s="38"/>
      <c r="K54" s="38"/>
      <c r="L54" s="38"/>
      <c r="M54" s="38">
        <v>593</v>
      </c>
      <c r="N54" s="38"/>
    </row>
    <row r="55" spans="1:14" s="9" customFormat="1" ht="20.25" customHeight="1" hidden="1">
      <c r="A55" s="126"/>
      <c r="B55" s="126"/>
      <c r="C55" s="148"/>
      <c r="D55" s="117" t="s">
        <v>93</v>
      </c>
      <c r="E55" s="22"/>
      <c r="F55" s="38">
        <v>18185</v>
      </c>
      <c r="G55" s="38">
        <v>18185</v>
      </c>
      <c r="H55" s="38">
        <v>593</v>
      </c>
      <c r="I55" s="91">
        <f t="shared" si="8"/>
        <v>3.260929337365961</v>
      </c>
      <c r="J55" s="38"/>
      <c r="K55" s="38"/>
      <c r="L55" s="38"/>
      <c r="M55" s="38">
        <v>593</v>
      </c>
      <c r="N55" s="38"/>
    </row>
    <row r="56" spans="1:14" s="9" customFormat="1" ht="22.5" hidden="1">
      <c r="A56" s="126"/>
      <c r="B56" s="126"/>
      <c r="C56" s="149"/>
      <c r="D56" s="117" t="s">
        <v>94</v>
      </c>
      <c r="E56" s="38"/>
      <c r="F56" s="38">
        <v>10911</v>
      </c>
      <c r="G56" s="38">
        <v>10911</v>
      </c>
      <c r="H56" s="34">
        <v>593</v>
      </c>
      <c r="I56" s="91">
        <f t="shared" si="8"/>
        <v>5.434882228943269</v>
      </c>
      <c r="J56" s="92"/>
      <c r="K56" s="50"/>
      <c r="L56" s="33"/>
      <c r="M56" s="50">
        <v>593</v>
      </c>
      <c r="N56" s="88">
        <f>G56-H56-K56</f>
        <v>10318</v>
      </c>
    </row>
    <row r="57" spans="1:14" s="9" customFormat="1" ht="21" hidden="1">
      <c r="A57" s="127"/>
      <c r="B57" s="127"/>
      <c r="C57" s="145">
        <v>6060</v>
      </c>
      <c r="D57" s="25" t="s">
        <v>13</v>
      </c>
      <c r="E57" s="38">
        <f>E59+E58+E60</f>
        <v>3337.08</v>
      </c>
      <c r="F57" s="38">
        <f aca="true" t="shared" si="11" ref="F57:N57">F59+F58+F60</f>
        <v>14465</v>
      </c>
      <c r="G57" s="38">
        <f t="shared" si="11"/>
        <v>38786.4</v>
      </c>
      <c r="H57" s="38">
        <f t="shared" si="11"/>
        <v>38520.509999999995</v>
      </c>
      <c r="I57" s="91">
        <f t="shared" si="8"/>
        <v>99.31447620815543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38520.509999999995</v>
      </c>
      <c r="N57" s="38">
        <f t="shared" si="11"/>
        <v>265.89000000000306</v>
      </c>
    </row>
    <row r="58" spans="1:14" s="9" customFormat="1" ht="12.75" hidden="1">
      <c r="A58" s="127"/>
      <c r="B58" s="127"/>
      <c r="C58" s="127"/>
      <c r="D58" s="30" t="s">
        <v>91</v>
      </c>
      <c r="E58" s="38"/>
      <c r="F58" s="38">
        <v>14465</v>
      </c>
      <c r="G58" s="38">
        <v>31486.4</v>
      </c>
      <c r="H58" s="38">
        <v>31220.51</v>
      </c>
      <c r="I58" s="91">
        <f t="shared" si="8"/>
        <v>99.15554016972406</v>
      </c>
      <c r="J58" s="91"/>
      <c r="K58" s="38"/>
      <c r="L58" s="38"/>
      <c r="M58" s="50">
        <v>31220.51</v>
      </c>
      <c r="N58" s="89">
        <f>G58-H58-K58</f>
        <v>265.89000000000306</v>
      </c>
    </row>
    <row r="59" spans="1:14" s="9" customFormat="1" ht="12.75" hidden="1">
      <c r="A59" s="127"/>
      <c r="B59" s="127"/>
      <c r="C59" s="128"/>
      <c r="D59" s="40" t="s">
        <v>65</v>
      </c>
      <c r="E59" s="38">
        <v>3337.08</v>
      </c>
      <c r="F59" s="38"/>
      <c r="G59" s="38"/>
      <c r="H59" s="34"/>
      <c r="I59" s="91"/>
      <c r="J59" s="92"/>
      <c r="K59" s="50"/>
      <c r="L59" s="33"/>
      <c r="M59" s="50">
        <f>H59-L59</f>
        <v>0</v>
      </c>
      <c r="N59" s="88">
        <f>G59-H59</f>
        <v>0</v>
      </c>
    </row>
    <row r="60" spans="1:14" s="9" customFormat="1" ht="12.75" hidden="1">
      <c r="A60" s="128"/>
      <c r="B60" s="128"/>
      <c r="C60" s="106"/>
      <c r="D60" s="40" t="s">
        <v>126</v>
      </c>
      <c r="E60" s="38"/>
      <c r="F60" s="38"/>
      <c r="G60" s="38">
        <v>7300</v>
      </c>
      <c r="H60" s="34">
        <v>7300</v>
      </c>
      <c r="I60" s="91">
        <f t="shared" si="8"/>
        <v>100</v>
      </c>
      <c r="J60" s="92"/>
      <c r="K60" s="50"/>
      <c r="L60" s="33"/>
      <c r="M60" s="50">
        <v>7300</v>
      </c>
      <c r="N60" s="88"/>
    </row>
    <row r="61" spans="1:14" s="12" customFormat="1" ht="12.75" hidden="1">
      <c r="A61" s="124">
        <v>700</v>
      </c>
      <c r="B61" s="35"/>
      <c r="C61" s="35"/>
      <c r="D61" s="36" t="s">
        <v>30</v>
      </c>
      <c r="E61" s="22">
        <f aca="true" t="shared" si="12" ref="E61:M61">E62</f>
        <v>0</v>
      </c>
      <c r="F61" s="22">
        <f t="shared" si="12"/>
        <v>1531704.9</v>
      </c>
      <c r="G61" s="22">
        <f t="shared" si="12"/>
        <v>251108.11</v>
      </c>
      <c r="H61" s="22">
        <f t="shared" si="12"/>
        <v>201545.69</v>
      </c>
      <c r="I61" s="91">
        <f t="shared" si="8"/>
        <v>80.26251720822557</v>
      </c>
      <c r="J61" s="92"/>
      <c r="K61" s="22">
        <f t="shared" si="12"/>
        <v>0</v>
      </c>
      <c r="L61" s="22">
        <f t="shared" si="12"/>
        <v>0</v>
      </c>
      <c r="M61" s="22">
        <f t="shared" si="12"/>
        <v>201545.69</v>
      </c>
      <c r="N61" s="88">
        <f>G61-H61-K61</f>
        <v>49562.419999999984</v>
      </c>
    </row>
    <row r="62" spans="1:14" ht="25.5" customHeight="1" hidden="1">
      <c r="A62" s="126"/>
      <c r="B62" s="129">
        <v>70005</v>
      </c>
      <c r="C62" s="24"/>
      <c r="D62" s="25" t="s">
        <v>7</v>
      </c>
      <c r="E62" s="26">
        <f>E63+E72+E68+E70</f>
        <v>0</v>
      </c>
      <c r="F62" s="26">
        <f>F63+F72+F68+F70</f>
        <v>1531704.9</v>
      </c>
      <c r="G62" s="26">
        <f aca="true" t="shared" si="13" ref="G62:N62">G63+G72+G68+G70</f>
        <v>251108.11</v>
      </c>
      <c r="H62" s="26">
        <f t="shared" si="13"/>
        <v>201545.69</v>
      </c>
      <c r="I62" s="91">
        <f t="shared" si="8"/>
        <v>80.26251720822557</v>
      </c>
      <c r="J62" s="26">
        <f t="shared" si="13"/>
        <v>0</v>
      </c>
      <c r="K62" s="26">
        <f t="shared" si="13"/>
        <v>0</v>
      </c>
      <c r="L62" s="26">
        <f t="shared" si="13"/>
        <v>0</v>
      </c>
      <c r="M62" s="26">
        <f t="shared" si="13"/>
        <v>201545.69</v>
      </c>
      <c r="N62" s="26">
        <f t="shared" si="13"/>
        <v>6949.48</v>
      </c>
    </row>
    <row r="63" spans="1:14" s="11" customFormat="1" ht="19.5" customHeight="1" hidden="1">
      <c r="A63" s="126"/>
      <c r="B63" s="126"/>
      <c r="C63" s="129">
        <v>6050</v>
      </c>
      <c r="D63" s="25" t="s">
        <v>11</v>
      </c>
      <c r="E63" s="26">
        <f>E67+E64+E65+E66</f>
        <v>0</v>
      </c>
      <c r="F63" s="26">
        <f aca="true" t="shared" si="14" ref="F63:N63">F67+F64+F65+F66</f>
        <v>20177.65</v>
      </c>
      <c r="G63" s="26">
        <f t="shared" si="14"/>
        <v>37700</v>
      </c>
      <c r="H63" s="26">
        <f t="shared" si="14"/>
        <v>1959.32</v>
      </c>
      <c r="I63" s="91">
        <f t="shared" si="8"/>
        <v>5.197135278514589</v>
      </c>
      <c r="J63" s="26">
        <f t="shared" si="14"/>
        <v>0</v>
      </c>
      <c r="K63" s="26">
        <f t="shared" si="14"/>
        <v>0</v>
      </c>
      <c r="L63" s="26">
        <f t="shared" si="14"/>
        <v>0</v>
      </c>
      <c r="M63" s="26">
        <f t="shared" si="14"/>
        <v>1959.32</v>
      </c>
      <c r="N63" s="26">
        <f t="shared" si="14"/>
        <v>5056.98</v>
      </c>
    </row>
    <row r="64" spans="1:14" ht="30.75" customHeight="1" hidden="1">
      <c r="A64" s="126"/>
      <c r="B64" s="126"/>
      <c r="C64" s="126"/>
      <c r="D64" s="60" t="s">
        <v>95</v>
      </c>
      <c r="E64" s="32"/>
      <c r="F64" s="31">
        <v>15000</v>
      </c>
      <c r="G64" s="31">
        <v>5000</v>
      </c>
      <c r="H64" s="31"/>
      <c r="I64" s="91">
        <f t="shared" si="8"/>
        <v>0</v>
      </c>
      <c r="J64" s="92"/>
      <c r="K64" s="27"/>
      <c r="L64" s="27"/>
      <c r="M64" s="27">
        <f>H64-L64</f>
        <v>0</v>
      </c>
      <c r="N64" s="88">
        <f>G64-H64-K64</f>
        <v>5000</v>
      </c>
    </row>
    <row r="65" spans="1:14" ht="78.75" hidden="1">
      <c r="A65" s="126"/>
      <c r="B65" s="126"/>
      <c r="C65" s="126"/>
      <c r="D65" s="60" t="s">
        <v>127</v>
      </c>
      <c r="E65" s="32"/>
      <c r="F65" s="31"/>
      <c r="G65" s="31">
        <v>30000</v>
      </c>
      <c r="H65" s="31">
        <v>6</v>
      </c>
      <c r="I65" s="91">
        <f t="shared" si="8"/>
        <v>0.02</v>
      </c>
      <c r="J65" s="92"/>
      <c r="K65" s="27"/>
      <c r="L65" s="27"/>
      <c r="M65" s="27">
        <v>6</v>
      </c>
      <c r="N65" s="88"/>
    </row>
    <row r="66" spans="1:14" ht="33.75" hidden="1">
      <c r="A66" s="126"/>
      <c r="B66" s="126"/>
      <c r="C66" s="126"/>
      <c r="D66" s="60" t="s">
        <v>128</v>
      </c>
      <c r="E66" s="32"/>
      <c r="F66" s="31"/>
      <c r="G66" s="31">
        <v>800</v>
      </c>
      <c r="H66" s="31">
        <v>110.3</v>
      </c>
      <c r="I66" s="91">
        <f t="shared" si="8"/>
        <v>13.7875</v>
      </c>
      <c r="J66" s="92"/>
      <c r="K66" s="27"/>
      <c r="L66" s="27"/>
      <c r="M66" s="27">
        <v>110.3</v>
      </c>
      <c r="N66" s="88"/>
    </row>
    <row r="67" spans="1:14" s="9" customFormat="1" ht="12.75" hidden="1">
      <c r="A67" s="126"/>
      <c r="B67" s="126"/>
      <c r="C67" s="126"/>
      <c r="D67" s="30" t="s">
        <v>91</v>
      </c>
      <c r="E67" s="32"/>
      <c r="F67" s="31">
        <v>5177.65</v>
      </c>
      <c r="G67" s="31">
        <v>1900</v>
      </c>
      <c r="H67" s="31">
        <v>1843.02</v>
      </c>
      <c r="I67" s="91">
        <f t="shared" si="8"/>
        <v>97.00105263157894</v>
      </c>
      <c r="J67" s="92"/>
      <c r="K67" s="50"/>
      <c r="L67" s="33"/>
      <c r="M67" s="27">
        <f>H67-L67</f>
        <v>1843.02</v>
      </c>
      <c r="N67" s="88">
        <f>G67-H67-K67</f>
        <v>56.98000000000002</v>
      </c>
    </row>
    <row r="68" spans="1:14" s="9" customFormat="1" ht="21" hidden="1">
      <c r="A68" s="126"/>
      <c r="B68" s="126"/>
      <c r="C68" s="107">
        <v>6057</v>
      </c>
      <c r="D68" s="116" t="s">
        <v>96</v>
      </c>
      <c r="E68" s="32">
        <f>E69</f>
        <v>0</v>
      </c>
      <c r="F68" s="32">
        <f aca="true" t="shared" si="15" ref="F68:N68">F69</f>
        <v>1200000</v>
      </c>
      <c r="G68" s="32">
        <f t="shared" si="15"/>
        <v>0</v>
      </c>
      <c r="H68" s="32">
        <f t="shared" si="15"/>
        <v>0</v>
      </c>
      <c r="I68" s="91"/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</row>
    <row r="69" spans="1:14" s="9" customFormat="1" ht="45" hidden="1">
      <c r="A69" s="126"/>
      <c r="B69" s="126"/>
      <c r="C69" s="107"/>
      <c r="D69" s="60" t="s">
        <v>97</v>
      </c>
      <c r="E69" s="32"/>
      <c r="F69" s="31">
        <v>1200000</v>
      </c>
      <c r="G69" s="31"/>
      <c r="H69" s="31"/>
      <c r="I69" s="91"/>
      <c r="J69" s="92"/>
      <c r="K69" s="50"/>
      <c r="L69" s="33"/>
      <c r="M69" s="27"/>
      <c r="N69" s="88"/>
    </row>
    <row r="70" spans="1:14" s="9" customFormat="1" ht="21" hidden="1">
      <c r="A70" s="126"/>
      <c r="B70" s="126"/>
      <c r="C70" s="107">
        <v>6059</v>
      </c>
      <c r="D70" s="116" t="s">
        <v>96</v>
      </c>
      <c r="E70" s="32">
        <f>E71</f>
        <v>0</v>
      </c>
      <c r="F70" s="32">
        <f aca="true" t="shared" si="16" ref="F70:N70">F71</f>
        <v>300000</v>
      </c>
      <c r="G70" s="32">
        <f t="shared" si="16"/>
        <v>8780.86</v>
      </c>
      <c r="H70" s="32">
        <f t="shared" si="16"/>
        <v>15.75</v>
      </c>
      <c r="I70" s="91">
        <f t="shared" si="8"/>
        <v>0.1793673968153461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15.75</v>
      </c>
      <c r="N70" s="32">
        <f t="shared" si="16"/>
        <v>0</v>
      </c>
    </row>
    <row r="71" spans="1:14" s="9" customFormat="1" ht="45" hidden="1">
      <c r="A71" s="126"/>
      <c r="B71" s="126"/>
      <c r="C71" s="107"/>
      <c r="D71" s="60" t="s">
        <v>97</v>
      </c>
      <c r="E71" s="32"/>
      <c r="F71" s="31">
        <v>300000</v>
      </c>
      <c r="G71" s="31">
        <v>8780.86</v>
      </c>
      <c r="H71" s="31">
        <v>15.75</v>
      </c>
      <c r="I71" s="91">
        <f t="shared" si="8"/>
        <v>0.1793673968153461</v>
      </c>
      <c r="J71" s="92"/>
      <c r="K71" s="50"/>
      <c r="L71" s="33"/>
      <c r="M71" s="27">
        <v>15.75</v>
      </c>
      <c r="N71" s="88"/>
    </row>
    <row r="72" spans="1:14" s="11" customFormat="1" ht="33.75" customHeight="1" hidden="1">
      <c r="A72" s="126"/>
      <c r="B72" s="126"/>
      <c r="C72" s="129">
        <v>6060</v>
      </c>
      <c r="D72" s="25" t="s">
        <v>13</v>
      </c>
      <c r="E72" s="26">
        <f>E76+E73+E74+E75</f>
        <v>0</v>
      </c>
      <c r="F72" s="26">
        <f aca="true" t="shared" si="17" ref="F72:N72">F76+F73+F74+F75</f>
        <v>11527.25</v>
      </c>
      <c r="G72" s="26">
        <f t="shared" si="17"/>
        <v>204627.25</v>
      </c>
      <c r="H72" s="26">
        <f t="shared" si="17"/>
        <v>199570.62</v>
      </c>
      <c r="I72" s="91">
        <f t="shared" si="8"/>
        <v>97.52885796002244</v>
      </c>
      <c r="J72" s="26">
        <f t="shared" si="17"/>
        <v>0</v>
      </c>
      <c r="K72" s="26">
        <f t="shared" si="17"/>
        <v>0</v>
      </c>
      <c r="L72" s="26">
        <f t="shared" si="17"/>
        <v>0</v>
      </c>
      <c r="M72" s="26">
        <f t="shared" si="17"/>
        <v>199570.62</v>
      </c>
      <c r="N72" s="26">
        <f t="shared" si="17"/>
        <v>1892.5</v>
      </c>
    </row>
    <row r="73" spans="1:14" s="11" customFormat="1" ht="17.25" customHeight="1" hidden="1">
      <c r="A73" s="126"/>
      <c r="B73" s="126"/>
      <c r="C73" s="133"/>
      <c r="D73" s="25" t="s">
        <v>91</v>
      </c>
      <c r="E73" s="26"/>
      <c r="F73" s="26">
        <v>6527.25</v>
      </c>
      <c r="G73" s="26">
        <v>8627.25</v>
      </c>
      <c r="H73" s="26">
        <v>8093.27</v>
      </c>
      <c r="I73" s="91">
        <f t="shared" si="8"/>
        <v>93.810542177403</v>
      </c>
      <c r="J73" s="26"/>
      <c r="K73" s="26"/>
      <c r="L73" s="26"/>
      <c r="M73" s="26">
        <v>8093.27</v>
      </c>
      <c r="N73" s="26"/>
    </row>
    <row r="74" spans="1:14" s="11" customFormat="1" ht="47.25" hidden="1">
      <c r="A74" s="126"/>
      <c r="B74" s="126"/>
      <c r="C74" s="133"/>
      <c r="D74" s="60" t="s">
        <v>129</v>
      </c>
      <c r="E74" s="31"/>
      <c r="F74" s="31"/>
      <c r="G74" s="31">
        <v>1000</v>
      </c>
      <c r="H74" s="31">
        <v>210.05</v>
      </c>
      <c r="I74" s="91">
        <f t="shared" si="8"/>
        <v>21.005000000000003</v>
      </c>
      <c r="J74" s="31"/>
      <c r="K74" s="31"/>
      <c r="L74" s="31"/>
      <c r="M74" s="31">
        <v>210.05</v>
      </c>
      <c r="N74" s="31"/>
    </row>
    <row r="75" spans="1:14" s="11" customFormat="1" ht="22.5" hidden="1">
      <c r="A75" s="126"/>
      <c r="B75" s="126"/>
      <c r="C75" s="133"/>
      <c r="D75" s="60" t="s">
        <v>130</v>
      </c>
      <c r="E75" s="26"/>
      <c r="F75" s="26"/>
      <c r="G75" s="31">
        <v>190000</v>
      </c>
      <c r="H75" s="31">
        <v>188159.8</v>
      </c>
      <c r="I75" s="91">
        <f t="shared" si="8"/>
        <v>99.03147368421052</v>
      </c>
      <c r="J75" s="26"/>
      <c r="K75" s="26"/>
      <c r="L75" s="26"/>
      <c r="M75" s="26">
        <v>188159.8</v>
      </c>
      <c r="N75" s="26"/>
    </row>
    <row r="76" spans="1:14" ht="17.25" customHeight="1" hidden="1">
      <c r="A76" s="126"/>
      <c r="B76" s="126"/>
      <c r="C76" s="151"/>
      <c r="D76" s="30" t="s">
        <v>36</v>
      </c>
      <c r="E76" s="31"/>
      <c r="F76" s="31">
        <v>5000</v>
      </c>
      <c r="G76" s="31">
        <v>5000</v>
      </c>
      <c r="H76" s="31">
        <v>3107.5</v>
      </c>
      <c r="I76" s="91">
        <f t="shared" si="8"/>
        <v>62.150000000000006</v>
      </c>
      <c r="J76" s="92"/>
      <c r="K76" s="27"/>
      <c r="L76" s="28"/>
      <c r="M76" s="27">
        <v>3107.5</v>
      </c>
      <c r="N76" s="88">
        <f>G76-H76-K76</f>
        <v>1892.5</v>
      </c>
    </row>
    <row r="77" spans="1:14" s="12" customFormat="1" ht="11.25" customHeight="1" hidden="1">
      <c r="A77" s="124">
        <v>750</v>
      </c>
      <c r="B77" s="35"/>
      <c r="C77" s="35"/>
      <c r="D77" s="36" t="s">
        <v>15</v>
      </c>
      <c r="E77" s="22">
        <f>E78+E87</f>
        <v>4499.96</v>
      </c>
      <c r="F77" s="22">
        <f aca="true" t="shared" si="18" ref="F77:N77">F78+F87</f>
        <v>63600</v>
      </c>
      <c r="G77" s="22">
        <f t="shared" si="18"/>
        <v>48600</v>
      </c>
      <c r="H77" s="22">
        <f t="shared" si="18"/>
        <v>31632.75</v>
      </c>
      <c r="I77" s="91">
        <f t="shared" si="8"/>
        <v>65.08796296296296</v>
      </c>
      <c r="J77" s="22">
        <f t="shared" si="18"/>
        <v>0</v>
      </c>
      <c r="K77" s="22">
        <f t="shared" si="18"/>
        <v>0</v>
      </c>
      <c r="L77" s="22">
        <f t="shared" si="18"/>
        <v>0</v>
      </c>
      <c r="M77" s="22">
        <f t="shared" si="18"/>
        <v>31632.75</v>
      </c>
      <c r="N77" s="22">
        <f t="shared" si="18"/>
        <v>0</v>
      </c>
    </row>
    <row r="78" spans="1:14" ht="12.75" hidden="1">
      <c r="A78" s="126"/>
      <c r="B78" s="129">
        <v>75023</v>
      </c>
      <c r="C78" s="39"/>
      <c r="D78" s="25" t="s">
        <v>16</v>
      </c>
      <c r="E78" s="26">
        <f>E81+E79</f>
        <v>4499.96</v>
      </c>
      <c r="F78" s="26">
        <f aca="true" t="shared" si="19" ref="F78:N78">F81+F79</f>
        <v>61000</v>
      </c>
      <c r="G78" s="26">
        <f t="shared" si="19"/>
        <v>36000</v>
      </c>
      <c r="H78" s="26">
        <f t="shared" si="19"/>
        <v>29052.74</v>
      </c>
      <c r="I78" s="91">
        <f t="shared" si="8"/>
        <v>80.70205555555556</v>
      </c>
      <c r="J78" s="26">
        <f t="shared" si="19"/>
        <v>0</v>
      </c>
      <c r="K78" s="26">
        <f t="shared" si="19"/>
        <v>0</v>
      </c>
      <c r="L78" s="26">
        <f t="shared" si="19"/>
        <v>0</v>
      </c>
      <c r="M78" s="26">
        <f t="shared" si="19"/>
        <v>29052.74</v>
      </c>
      <c r="N78" s="26">
        <f t="shared" si="19"/>
        <v>0</v>
      </c>
    </row>
    <row r="79" spans="1:14" ht="21" hidden="1">
      <c r="A79" s="126"/>
      <c r="B79" s="133"/>
      <c r="C79" s="56">
        <v>6050</v>
      </c>
      <c r="D79" s="116" t="s">
        <v>11</v>
      </c>
      <c r="E79" s="26">
        <f>E80</f>
        <v>0</v>
      </c>
      <c r="F79" s="26">
        <f aca="true" t="shared" si="20" ref="F79:N79">F80</f>
        <v>0</v>
      </c>
      <c r="G79" s="26">
        <f t="shared" si="20"/>
        <v>9000</v>
      </c>
      <c r="H79" s="26">
        <f t="shared" si="20"/>
        <v>3245.2</v>
      </c>
      <c r="I79" s="91">
        <f t="shared" si="8"/>
        <v>36.05777777777778</v>
      </c>
      <c r="J79" s="26">
        <f t="shared" si="20"/>
        <v>0</v>
      </c>
      <c r="K79" s="26">
        <f t="shared" si="20"/>
        <v>0</v>
      </c>
      <c r="L79" s="26">
        <f t="shared" si="20"/>
        <v>0</v>
      </c>
      <c r="M79" s="26">
        <f t="shared" si="20"/>
        <v>3245.2</v>
      </c>
      <c r="N79" s="26">
        <f t="shared" si="20"/>
        <v>0</v>
      </c>
    </row>
    <row r="80" spans="1:14" ht="22.5" hidden="1">
      <c r="A80" s="126"/>
      <c r="B80" s="133"/>
      <c r="C80" s="56"/>
      <c r="D80" s="60" t="s">
        <v>140</v>
      </c>
      <c r="E80" s="31"/>
      <c r="F80" s="31"/>
      <c r="G80" s="31">
        <v>9000</v>
      </c>
      <c r="H80" s="31">
        <v>3245.2</v>
      </c>
      <c r="I80" s="91">
        <f t="shared" si="8"/>
        <v>36.05777777777778</v>
      </c>
      <c r="J80" s="31"/>
      <c r="K80" s="31"/>
      <c r="L80" s="31"/>
      <c r="M80" s="31">
        <v>3245.2</v>
      </c>
      <c r="N80" s="31"/>
    </row>
    <row r="81" spans="1:14" s="11" customFormat="1" ht="24" customHeight="1" hidden="1">
      <c r="A81" s="126"/>
      <c r="B81" s="126"/>
      <c r="C81" s="129">
        <v>6060</v>
      </c>
      <c r="D81" s="25" t="s">
        <v>17</v>
      </c>
      <c r="E81" s="26">
        <f>E86+E84+E85+E83+E82</f>
        <v>4499.96</v>
      </c>
      <c r="F81" s="26">
        <f aca="true" t="shared" si="21" ref="F81:N81">F86+F84+F85+F83+F82</f>
        <v>61000</v>
      </c>
      <c r="G81" s="26">
        <f t="shared" si="21"/>
        <v>27000</v>
      </c>
      <c r="H81" s="26">
        <f t="shared" si="21"/>
        <v>25807.54</v>
      </c>
      <c r="I81" s="91">
        <f t="shared" si="8"/>
        <v>95.58348148148148</v>
      </c>
      <c r="J81" s="26">
        <f t="shared" si="21"/>
        <v>0</v>
      </c>
      <c r="K81" s="26">
        <f t="shared" si="21"/>
        <v>0</v>
      </c>
      <c r="L81" s="26">
        <f t="shared" si="21"/>
        <v>0</v>
      </c>
      <c r="M81" s="26">
        <f t="shared" si="21"/>
        <v>25807.54</v>
      </c>
      <c r="N81" s="26">
        <f t="shared" si="21"/>
        <v>0</v>
      </c>
    </row>
    <row r="82" spans="1:14" s="11" customFormat="1" ht="24" customHeight="1" hidden="1">
      <c r="A82" s="126"/>
      <c r="B82" s="126"/>
      <c r="C82" s="133"/>
      <c r="D82" s="95" t="s">
        <v>131</v>
      </c>
      <c r="E82" s="31"/>
      <c r="F82" s="31"/>
      <c r="G82" s="31">
        <v>24000</v>
      </c>
      <c r="H82" s="31">
        <v>22852.65</v>
      </c>
      <c r="I82" s="91">
        <f t="shared" si="8"/>
        <v>95.219375</v>
      </c>
      <c r="J82" s="31"/>
      <c r="K82" s="31"/>
      <c r="L82" s="31"/>
      <c r="M82" s="31">
        <v>22852.65</v>
      </c>
      <c r="N82" s="31"/>
    </row>
    <row r="83" spans="1:14" s="11" customFormat="1" ht="24" customHeight="1" hidden="1">
      <c r="A83" s="126"/>
      <c r="B83" s="126"/>
      <c r="C83" s="133"/>
      <c r="D83" s="103" t="s">
        <v>98</v>
      </c>
      <c r="E83" s="26"/>
      <c r="F83" s="31">
        <v>15000</v>
      </c>
      <c r="G83" s="31"/>
      <c r="H83" s="31"/>
      <c r="I83" s="91"/>
      <c r="J83" s="91"/>
      <c r="K83" s="31"/>
      <c r="L83" s="31"/>
      <c r="M83" s="31"/>
      <c r="N83" s="31"/>
    </row>
    <row r="84" spans="1:14" s="11" customFormat="1" ht="24" customHeight="1" hidden="1">
      <c r="A84" s="126"/>
      <c r="B84" s="126"/>
      <c r="C84" s="133"/>
      <c r="D84" s="103" t="s">
        <v>99</v>
      </c>
      <c r="E84" s="31"/>
      <c r="F84" s="31">
        <v>30000</v>
      </c>
      <c r="G84" s="31"/>
      <c r="H84" s="31"/>
      <c r="I84" s="91"/>
      <c r="J84" s="92"/>
      <c r="K84" s="27"/>
      <c r="L84" s="28"/>
      <c r="M84" s="27">
        <f>H84-L84</f>
        <v>0</v>
      </c>
      <c r="N84" s="87">
        <f>G84-H84-K84</f>
        <v>0</v>
      </c>
    </row>
    <row r="85" spans="1:14" s="11" customFormat="1" ht="24" customHeight="1" hidden="1">
      <c r="A85" s="126"/>
      <c r="B85" s="126"/>
      <c r="C85" s="133"/>
      <c r="D85" s="103" t="s">
        <v>100</v>
      </c>
      <c r="E85" s="31"/>
      <c r="F85" s="31">
        <v>16000</v>
      </c>
      <c r="G85" s="31">
        <v>3000</v>
      </c>
      <c r="H85" s="31">
        <v>2954.89</v>
      </c>
      <c r="I85" s="91">
        <f t="shared" si="8"/>
        <v>98.49633333333333</v>
      </c>
      <c r="J85" s="92"/>
      <c r="K85" s="27"/>
      <c r="L85" s="28"/>
      <c r="M85" s="27">
        <v>2954.89</v>
      </c>
      <c r="N85" s="87"/>
    </row>
    <row r="86" spans="1:14" ht="12.75" hidden="1">
      <c r="A86" s="126"/>
      <c r="B86" s="126"/>
      <c r="C86" s="130"/>
      <c r="D86" s="30" t="s">
        <v>66</v>
      </c>
      <c r="E86" s="31">
        <v>4499.96</v>
      </c>
      <c r="F86" s="31"/>
      <c r="G86" s="31"/>
      <c r="H86" s="31"/>
      <c r="I86" s="91"/>
      <c r="J86" s="92"/>
      <c r="K86" s="27"/>
      <c r="L86" s="28"/>
      <c r="M86" s="27">
        <f>H86-L86</f>
        <v>0</v>
      </c>
      <c r="N86" s="88">
        <f>G86-H86-K86</f>
        <v>0</v>
      </c>
    </row>
    <row r="87" spans="1:14" ht="12.75" hidden="1">
      <c r="A87" s="127"/>
      <c r="B87" s="126">
        <v>75095</v>
      </c>
      <c r="C87" s="108"/>
      <c r="D87" s="30" t="s">
        <v>41</v>
      </c>
      <c r="E87" s="31">
        <f>E88+E91</f>
        <v>0</v>
      </c>
      <c r="F87" s="31">
        <f aca="true" t="shared" si="22" ref="F87:N87">F88+F91</f>
        <v>2600</v>
      </c>
      <c r="G87" s="31">
        <f t="shared" si="22"/>
        <v>12600</v>
      </c>
      <c r="H87" s="31">
        <f t="shared" si="22"/>
        <v>2580.01</v>
      </c>
      <c r="I87" s="91">
        <f t="shared" si="8"/>
        <v>20.476269841269843</v>
      </c>
      <c r="J87" s="31">
        <f t="shared" si="22"/>
        <v>0</v>
      </c>
      <c r="K87" s="31">
        <f t="shared" si="22"/>
        <v>0</v>
      </c>
      <c r="L87" s="31">
        <f t="shared" si="22"/>
        <v>0</v>
      </c>
      <c r="M87" s="31">
        <f t="shared" si="22"/>
        <v>2580.01</v>
      </c>
      <c r="N87" s="31">
        <f t="shared" si="22"/>
        <v>0</v>
      </c>
    </row>
    <row r="88" spans="1:14" ht="21" hidden="1">
      <c r="A88" s="127"/>
      <c r="B88" s="126"/>
      <c r="C88" s="108">
        <v>6050</v>
      </c>
      <c r="D88" s="116" t="s">
        <v>96</v>
      </c>
      <c r="E88" s="31">
        <f>E90+E89</f>
        <v>0</v>
      </c>
      <c r="F88" s="31">
        <f aca="true" t="shared" si="23" ref="F88:N88">F90+F89</f>
        <v>400</v>
      </c>
      <c r="G88" s="31">
        <f t="shared" si="23"/>
        <v>5000</v>
      </c>
      <c r="H88" s="31">
        <f t="shared" si="23"/>
        <v>0</v>
      </c>
      <c r="I88" s="91">
        <f t="shared" si="8"/>
        <v>0</v>
      </c>
      <c r="J88" s="31">
        <f t="shared" si="23"/>
        <v>0</v>
      </c>
      <c r="K88" s="31">
        <f t="shared" si="23"/>
        <v>0</v>
      </c>
      <c r="L88" s="31">
        <f t="shared" si="23"/>
        <v>0</v>
      </c>
      <c r="M88" s="31">
        <f t="shared" si="23"/>
        <v>0</v>
      </c>
      <c r="N88" s="31">
        <f t="shared" si="23"/>
        <v>0</v>
      </c>
    </row>
    <row r="89" spans="1:14" ht="22.5" hidden="1">
      <c r="A89" s="127"/>
      <c r="B89" s="126"/>
      <c r="C89" s="108"/>
      <c r="D89" s="60" t="s">
        <v>132</v>
      </c>
      <c r="E89" s="31"/>
      <c r="F89" s="31"/>
      <c r="G89" s="31">
        <v>5000</v>
      </c>
      <c r="H89" s="31"/>
      <c r="I89" s="91">
        <f t="shared" si="8"/>
        <v>0</v>
      </c>
      <c r="J89" s="31"/>
      <c r="K89" s="31"/>
      <c r="L89" s="31"/>
      <c r="M89" s="31"/>
      <c r="N89" s="31"/>
    </row>
    <row r="90" spans="1:14" ht="21" hidden="1">
      <c r="A90" s="127"/>
      <c r="B90" s="126"/>
      <c r="C90" s="108"/>
      <c r="D90" s="116" t="s">
        <v>101</v>
      </c>
      <c r="E90" s="31"/>
      <c r="F90" s="31">
        <v>400</v>
      </c>
      <c r="G90" s="31"/>
      <c r="H90" s="31"/>
      <c r="I90" s="91"/>
      <c r="J90" s="92"/>
      <c r="K90" s="27"/>
      <c r="L90" s="28"/>
      <c r="M90" s="27"/>
      <c r="N90" s="88"/>
    </row>
    <row r="91" spans="1:14" ht="21" hidden="1">
      <c r="A91" s="127"/>
      <c r="B91" s="126"/>
      <c r="C91" s="108">
        <v>6060</v>
      </c>
      <c r="D91" s="116" t="s">
        <v>96</v>
      </c>
      <c r="E91" s="31">
        <f>E93+E92</f>
        <v>0</v>
      </c>
      <c r="F91" s="31">
        <f aca="true" t="shared" si="24" ref="F91:N91">F93+F92</f>
        <v>2200</v>
      </c>
      <c r="G91" s="31">
        <f t="shared" si="24"/>
        <v>7600</v>
      </c>
      <c r="H91" s="31">
        <f t="shared" si="24"/>
        <v>2580.01</v>
      </c>
      <c r="I91" s="91">
        <f t="shared" si="8"/>
        <v>33.947500000000005</v>
      </c>
      <c r="J91" s="31">
        <f t="shared" si="24"/>
        <v>0</v>
      </c>
      <c r="K91" s="31">
        <f t="shared" si="24"/>
        <v>0</v>
      </c>
      <c r="L91" s="31">
        <f t="shared" si="24"/>
        <v>0</v>
      </c>
      <c r="M91" s="31">
        <f t="shared" si="24"/>
        <v>2580.01</v>
      </c>
      <c r="N91" s="31">
        <f t="shared" si="24"/>
        <v>0</v>
      </c>
    </row>
    <row r="92" spans="1:14" ht="22.5" hidden="1">
      <c r="A92" s="127"/>
      <c r="B92" s="126"/>
      <c r="C92" s="108"/>
      <c r="D92" s="60" t="s">
        <v>133</v>
      </c>
      <c r="E92" s="31"/>
      <c r="F92" s="31"/>
      <c r="G92" s="31">
        <v>5000</v>
      </c>
      <c r="H92" s="31"/>
      <c r="I92" s="91"/>
      <c r="J92" s="31"/>
      <c r="K92" s="31"/>
      <c r="L92" s="31"/>
      <c r="M92" s="31"/>
      <c r="N92" s="31"/>
    </row>
    <row r="93" spans="1:14" ht="21" hidden="1">
      <c r="A93" s="128"/>
      <c r="B93" s="130"/>
      <c r="C93" s="108"/>
      <c r="D93" s="116" t="s">
        <v>101</v>
      </c>
      <c r="E93" s="31"/>
      <c r="F93" s="31">
        <v>2200</v>
      </c>
      <c r="G93" s="31">
        <v>2600</v>
      </c>
      <c r="H93" s="31">
        <v>2580.01</v>
      </c>
      <c r="I93" s="91">
        <f t="shared" si="8"/>
        <v>99.23115384615386</v>
      </c>
      <c r="J93" s="92"/>
      <c r="K93" s="27"/>
      <c r="L93" s="28"/>
      <c r="M93" s="27">
        <v>2580.01</v>
      </c>
      <c r="N93" s="88"/>
    </row>
    <row r="94" spans="1:14" s="12" customFormat="1" ht="26.25" customHeight="1" hidden="1">
      <c r="A94" s="124">
        <v>754</v>
      </c>
      <c r="B94" s="35"/>
      <c r="C94" s="35"/>
      <c r="D94" s="36" t="s">
        <v>18</v>
      </c>
      <c r="E94" s="22">
        <f>E97+E95+E106</f>
        <v>7000</v>
      </c>
      <c r="F94" s="22">
        <f aca="true" t="shared" si="25" ref="F94:N94">F97+F95+F106</f>
        <v>463068</v>
      </c>
      <c r="G94" s="22">
        <f t="shared" si="25"/>
        <v>72638</v>
      </c>
      <c r="H94" s="22">
        <f t="shared" si="25"/>
        <v>49368.25</v>
      </c>
      <c r="I94" s="91">
        <f t="shared" si="8"/>
        <v>67.96477050579587</v>
      </c>
      <c r="J94" s="22">
        <f t="shared" si="25"/>
        <v>0</v>
      </c>
      <c r="K94" s="22">
        <f t="shared" si="25"/>
        <v>0</v>
      </c>
      <c r="L94" s="22">
        <f t="shared" si="25"/>
        <v>34709.4</v>
      </c>
      <c r="M94" s="22">
        <f t="shared" si="25"/>
        <v>14658.85</v>
      </c>
      <c r="N94" s="22">
        <f t="shared" si="25"/>
        <v>0.43000000000029104</v>
      </c>
    </row>
    <row r="95" spans="1:14" s="12" customFormat="1" ht="16.5" customHeight="1" hidden="1">
      <c r="A95" s="125"/>
      <c r="B95" s="100">
        <v>75404</v>
      </c>
      <c r="C95" s="35"/>
      <c r="D95" s="104" t="s">
        <v>67</v>
      </c>
      <c r="E95" s="22">
        <f>E96</f>
        <v>7000</v>
      </c>
      <c r="F95" s="22">
        <f aca="true" t="shared" si="26" ref="F95:M95">F96</f>
        <v>0</v>
      </c>
      <c r="G95" s="22">
        <f t="shared" si="26"/>
        <v>0</v>
      </c>
      <c r="H95" s="22">
        <f t="shared" si="26"/>
        <v>0</v>
      </c>
      <c r="I95" s="91"/>
      <c r="J95" s="22">
        <f t="shared" si="26"/>
        <v>0</v>
      </c>
      <c r="K95" s="22">
        <f t="shared" si="26"/>
        <v>0</v>
      </c>
      <c r="L95" s="22">
        <f t="shared" si="26"/>
        <v>0</v>
      </c>
      <c r="M95" s="22">
        <f t="shared" si="26"/>
        <v>0</v>
      </c>
      <c r="N95" s="88"/>
    </row>
    <row r="96" spans="1:14" s="12" customFormat="1" ht="36.75" customHeight="1" hidden="1">
      <c r="A96" s="125"/>
      <c r="B96" s="100"/>
      <c r="C96" s="35">
        <v>6170</v>
      </c>
      <c r="D96" s="40" t="s">
        <v>68</v>
      </c>
      <c r="E96" s="22">
        <v>7000</v>
      </c>
      <c r="F96" s="22"/>
      <c r="G96" s="22"/>
      <c r="H96" s="22"/>
      <c r="I96" s="91"/>
      <c r="J96" s="92"/>
      <c r="K96" s="22"/>
      <c r="L96" s="22"/>
      <c r="M96" s="29">
        <f>H96-L96</f>
        <v>0</v>
      </c>
      <c r="N96" s="88"/>
    </row>
    <row r="97" spans="1:14" ht="12.75" hidden="1">
      <c r="A97" s="126"/>
      <c r="B97" s="129">
        <v>75412</v>
      </c>
      <c r="C97" s="39"/>
      <c r="D97" s="25" t="s">
        <v>8</v>
      </c>
      <c r="E97" s="26">
        <f>E98+E104</f>
        <v>0</v>
      </c>
      <c r="F97" s="26">
        <f>F98+F104</f>
        <v>463068</v>
      </c>
      <c r="G97" s="26">
        <f aca="true" t="shared" si="27" ref="G97:N97">G98+G104</f>
        <v>57888</v>
      </c>
      <c r="H97" s="26">
        <f t="shared" si="27"/>
        <v>34658.85</v>
      </c>
      <c r="I97" s="91">
        <f t="shared" si="8"/>
        <v>59.87225331674958</v>
      </c>
      <c r="J97" s="26">
        <f t="shared" si="27"/>
        <v>0</v>
      </c>
      <c r="K97" s="26">
        <f t="shared" si="27"/>
        <v>0</v>
      </c>
      <c r="L97" s="26">
        <f t="shared" si="27"/>
        <v>20000</v>
      </c>
      <c r="M97" s="26">
        <f t="shared" si="27"/>
        <v>14658.85</v>
      </c>
      <c r="N97" s="26">
        <f t="shared" si="27"/>
        <v>0.43000000000029104</v>
      </c>
    </row>
    <row r="98" spans="1:14" s="11" customFormat="1" ht="24" customHeight="1" hidden="1">
      <c r="A98" s="126"/>
      <c r="B98" s="126"/>
      <c r="C98" s="129">
        <v>6050</v>
      </c>
      <c r="D98" s="25" t="s">
        <v>21</v>
      </c>
      <c r="E98" s="26">
        <f>E101+E102+E103+E99+E100</f>
        <v>0</v>
      </c>
      <c r="F98" s="26">
        <f aca="true" t="shared" si="28" ref="F98:N98">F101+F102+F103+F99+F100</f>
        <v>457000</v>
      </c>
      <c r="G98" s="26">
        <f>G101+G102+G103+G99+G100</f>
        <v>51820</v>
      </c>
      <c r="H98" s="26">
        <f t="shared" si="28"/>
        <v>28591.28</v>
      </c>
      <c r="I98" s="91">
        <f t="shared" si="8"/>
        <v>55.174218448475486</v>
      </c>
      <c r="J98" s="26">
        <f t="shared" si="28"/>
        <v>0</v>
      </c>
      <c r="K98" s="26">
        <f t="shared" si="28"/>
        <v>0</v>
      </c>
      <c r="L98" s="26">
        <f t="shared" si="28"/>
        <v>20000</v>
      </c>
      <c r="M98" s="26">
        <f t="shared" si="28"/>
        <v>8591.28</v>
      </c>
      <c r="N98" s="26">
        <f t="shared" si="28"/>
        <v>0</v>
      </c>
    </row>
    <row r="99" spans="1:14" s="11" customFormat="1" ht="24" customHeight="1" hidden="1">
      <c r="A99" s="126"/>
      <c r="B99" s="126"/>
      <c r="C99" s="133"/>
      <c r="D99" s="60" t="s">
        <v>135</v>
      </c>
      <c r="E99" s="31"/>
      <c r="F99" s="31"/>
      <c r="G99" s="31">
        <v>4520</v>
      </c>
      <c r="H99" s="31">
        <v>4520</v>
      </c>
      <c r="I99" s="91">
        <f t="shared" si="8"/>
        <v>100</v>
      </c>
      <c r="J99" s="31"/>
      <c r="K99" s="31"/>
      <c r="L99" s="31"/>
      <c r="M99" s="31">
        <v>4520</v>
      </c>
      <c r="N99" s="31"/>
    </row>
    <row r="100" spans="1:14" s="11" customFormat="1" ht="24" customHeight="1" hidden="1">
      <c r="A100" s="126"/>
      <c r="B100" s="126"/>
      <c r="C100" s="133"/>
      <c r="D100" s="60" t="s">
        <v>134</v>
      </c>
      <c r="E100" s="31"/>
      <c r="F100" s="31"/>
      <c r="G100" s="31">
        <v>3900</v>
      </c>
      <c r="H100" s="31">
        <v>3855.52</v>
      </c>
      <c r="I100" s="91">
        <f t="shared" si="8"/>
        <v>98.85948717948719</v>
      </c>
      <c r="J100" s="31"/>
      <c r="K100" s="31"/>
      <c r="L100" s="31"/>
      <c r="M100" s="31">
        <v>3855.52</v>
      </c>
      <c r="N100" s="31"/>
    </row>
    <row r="101" spans="1:14" s="101" customFormat="1" ht="24" customHeight="1" hidden="1">
      <c r="A101" s="126"/>
      <c r="B101" s="126"/>
      <c r="C101" s="127"/>
      <c r="D101" s="93" t="s">
        <v>58</v>
      </c>
      <c r="E101" s="31"/>
      <c r="F101" s="31">
        <v>325000</v>
      </c>
      <c r="G101" s="31"/>
      <c r="H101" s="31"/>
      <c r="I101" s="91"/>
      <c r="J101" s="91"/>
      <c r="K101" s="31"/>
      <c r="L101" s="31"/>
      <c r="M101" s="31"/>
      <c r="N101" s="90"/>
    </row>
    <row r="102" spans="1:14" s="101" customFormat="1" ht="24" customHeight="1" hidden="1">
      <c r="A102" s="126"/>
      <c r="B102" s="126"/>
      <c r="C102" s="127"/>
      <c r="D102" s="93" t="s">
        <v>59</v>
      </c>
      <c r="E102" s="31"/>
      <c r="F102" s="31">
        <v>112000</v>
      </c>
      <c r="G102" s="31">
        <v>29000</v>
      </c>
      <c r="H102" s="31">
        <v>20200.01</v>
      </c>
      <c r="I102" s="91">
        <f t="shared" si="8"/>
        <v>69.65520689655172</v>
      </c>
      <c r="J102" s="91"/>
      <c r="K102" s="31"/>
      <c r="L102" s="31">
        <v>20000</v>
      </c>
      <c r="M102" s="31">
        <v>200.01</v>
      </c>
      <c r="N102" s="90"/>
    </row>
    <row r="103" spans="1:14" s="101" customFormat="1" ht="24" customHeight="1" hidden="1">
      <c r="A103" s="126"/>
      <c r="B103" s="126"/>
      <c r="C103" s="127"/>
      <c r="D103" s="93" t="s">
        <v>60</v>
      </c>
      <c r="E103" s="31"/>
      <c r="F103" s="31">
        <v>20000</v>
      </c>
      <c r="G103" s="31">
        <v>14400</v>
      </c>
      <c r="H103" s="31">
        <v>15.75</v>
      </c>
      <c r="I103" s="91"/>
      <c r="J103" s="91"/>
      <c r="K103" s="31"/>
      <c r="L103" s="31"/>
      <c r="M103" s="31">
        <v>15.75</v>
      </c>
      <c r="N103" s="90"/>
    </row>
    <row r="104" spans="1:14" s="101" customFormat="1" ht="24" customHeight="1" hidden="1">
      <c r="A104" s="126"/>
      <c r="B104" s="126"/>
      <c r="C104" s="109">
        <v>6060</v>
      </c>
      <c r="D104" s="116" t="s">
        <v>96</v>
      </c>
      <c r="E104" s="31">
        <f>E105</f>
        <v>0</v>
      </c>
      <c r="F104" s="31">
        <f aca="true" t="shared" si="29" ref="F104:N104">F105</f>
        <v>6068</v>
      </c>
      <c r="G104" s="31">
        <f t="shared" si="29"/>
        <v>6068</v>
      </c>
      <c r="H104" s="31">
        <f t="shared" si="29"/>
        <v>6067.57</v>
      </c>
      <c r="I104" s="91">
        <f t="shared" si="8"/>
        <v>99.99291364535267</v>
      </c>
      <c r="J104" s="31">
        <f t="shared" si="29"/>
        <v>0</v>
      </c>
      <c r="K104" s="31">
        <f t="shared" si="29"/>
        <v>0</v>
      </c>
      <c r="L104" s="31">
        <f t="shared" si="29"/>
        <v>0</v>
      </c>
      <c r="M104" s="31">
        <f t="shared" si="29"/>
        <v>6067.57</v>
      </c>
      <c r="N104" s="31">
        <f t="shared" si="29"/>
        <v>0.43000000000029104</v>
      </c>
    </row>
    <row r="105" spans="1:14" ht="21" hidden="1">
      <c r="A105" s="126"/>
      <c r="B105" s="126"/>
      <c r="C105" s="109"/>
      <c r="D105" s="116" t="s">
        <v>101</v>
      </c>
      <c r="E105" s="31"/>
      <c r="F105" s="31">
        <v>6068</v>
      </c>
      <c r="G105" s="31">
        <v>6068</v>
      </c>
      <c r="H105" s="31">
        <v>6067.57</v>
      </c>
      <c r="I105" s="91">
        <f t="shared" si="8"/>
        <v>99.99291364535267</v>
      </c>
      <c r="J105" s="92"/>
      <c r="K105" s="27"/>
      <c r="L105" s="28"/>
      <c r="M105" s="27">
        <v>6067.57</v>
      </c>
      <c r="N105" s="88">
        <f>G105-H105-K105</f>
        <v>0.43000000000029104</v>
      </c>
    </row>
    <row r="106" spans="1:14" s="11" customFormat="1" ht="14.25" customHeight="1" hidden="1">
      <c r="A106" s="127"/>
      <c r="B106" s="126">
        <v>75495</v>
      </c>
      <c r="C106" s="109"/>
      <c r="D106" s="116" t="s">
        <v>14</v>
      </c>
      <c r="E106" s="26">
        <f>E107+E109</f>
        <v>0</v>
      </c>
      <c r="F106" s="26">
        <f aca="true" t="shared" si="30" ref="F106:N106">F107+F109</f>
        <v>0</v>
      </c>
      <c r="G106" s="26">
        <f t="shared" si="30"/>
        <v>14750</v>
      </c>
      <c r="H106" s="26">
        <f t="shared" si="30"/>
        <v>14709.4</v>
      </c>
      <c r="I106" s="91">
        <f aca="true" t="shared" si="31" ref="I106:I165">(H106/G106)*100</f>
        <v>99.72474576271186</v>
      </c>
      <c r="J106" s="26">
        <f t="shared" si="30"/>
        <v>0</v>
      </c>
      <c r="K106" s="26">
        <f t="shared" si="30"/>
        <v>0</v>
      </c>
      <c r="L106" s="26">
        <f t="shared" si="30"/>
        <v>14709.4</v>
      </c>
      <c r="M106" s="26">
        <f t="shared" si="30"/>
        <v>0</v>
      </c>
      <c r="N106" s="26">
        <f t="shared" si="30"/>
        <v>0</v>
      </c>
    </row>
    <row r="107" spans="1:14" ht="21" hidden="1">
      <c r="A107" s="127"/>
      <c r="B107" s="126"/>
      <c r="C107" s="109">
        <v>6050</v>
      </c>
      <c r="D107" s="116" t="s">
        <v>96</v>
      </c>
      <c r="E107" s="31">
        <f>E108</f>
        <v>0</v>
      </c>
      <c r="F107" s="31">
        <f aca="true" t="shared" si="32" ref="F107:N107">F108</f>
        <v>0</v>
      </c>
      <c r="G107" s="31">
        <f t="shared" si="32"/>
        <v>2303</v>
      </c>
      <c r="H107" s="31">
        <f t="shared" si="32"/>
        <v>2262.4</v>
      </c>
      <c r="I107" s="91">
        <f t="shared" si="31"/>
        <v>98.2370820668693</v>
      </c>
      <c r="J107" s="31">
        <f t="shared" si="32"/>
        <v>0</v>
      </c>
      <c r="K107" s="31">
        <f t="shared" si="32"/>
        <v>0</v>
      </c>
      <c r="L107" s="31">
        <f t="shared" si="32"/>
        <v>2262.4</v>
      </c>
      <c r="M107" s="31">
        <f t="shared" si="32"/>
        <v>0</v>
      </c>
      <c r="N107" s="31">
        <f t="shared" si="32"/>
        <v>0</v>
      </c>
    </row>
    <row r="108" spans="1:14" ht="22.5" hidden="1">
      <c r="A108" s="127"/>
      <c r="B108" s="126"/>
      <c r="C108" s="109"/>
      <c r="D108" s="60" t="s">
        <v>136</v>
      </c>
      <c r="E108" s="31"/>
      <c r="F108" s="31"/>
      <c r="G108" s="31">
        <v>2303</v>
      </c>
      <c r="H108" s="31">
        <v>2262.4</v>
      </c>
      <c r="I108" s="91">
        <f t="shared" si="31"/>
        <v>98.2370820668693</v>
      </c>
      <c r="J108" s="92"/>
      <c r="K108" s="27"/>
      <c r="L108" s="28">
        <v>2262.4</v>
      </c>
      <c r="M108" s="27"/>
      <c r="N108" s="88"/>
    </row>
    <row r="109" spans="1:14" ht="21" hidden="1">
      <c r="A109" s="127"/>
      <c r="B109" s="126"/>
      <c r="C109" s="109">
        <v>6060</v>
      </c>
      <c r="D109" s="116" t="s">
        <v>96</v>
      </c>
      <c r="E109" s="31">
        <f>E110</f>
        <v>0</v>
      </c>
      <c r="F109" s="31">
        <f aca="true" t="shared" si="33" ref="F109:N109">F110</f>
        <v>0</v>
      </c>
      <c r="G109" s="31">
        <f t="shared" si="33"/>
        <v>12447</v>
      </c>
      <c r="H109" s="31">
        <f t="shared" si="33"/>
        <v>12447</v>
      </c>
      <c r="I109" s="91">
        <f t="shared" si="31"/>
        <v>100</v>
      </c>
      <c r="J109" s="31">
        <f t="shared" si="33"/>
        <v>0</v>
      </c>
      <c r="K109" s="31">
        <f t="shared" si="33"/>
        <v>0</v>
      </c>
      <c r="L109" s="31">
        <f t="shared" si="33"/>
        <v>12447</v>
      </c>
      <c r="M109" s="31">
        <f t="shared" si="33"/>
        <v>0</v>
      </c>
      <c r="N109" s="31">
        <f t="shared" si="33"/>
        <v>0</v>
      </c>
    </row>
    <row r="110" spans="1:14" ht="22.5" hidden="1">
      <c r="A110" s="128"/>
      <c r="B110" s="130"/>
      <c r="C110" s="109"/>
      <c r="D110" s="60" t="s">
        <v>136</v>
      </c>
      <c r="E110" s="31"/>
      <c r="F110" s="31"/>
      <c r="G110" s="31">
        <v>12447</v>
      </c>
      <c r="H110" s="31">
        <v>12447</v>
      </c>
      <c r="I110" s="91">
        <f t="shared" si="31"/>
        <v>100</v>
      </c>
      <c r="J110" s="92"/>
      <c r="K110" s="27"/>
      <c r="L110" s="28">
        <v>12447</v>
      </c>
      <c r="M110" s="27"/>
      <c r="N110" s="88"/>
    </row>
    <row r="111" spans="1:16" ht="15.75" customHeight="1" hidden="1">
      <c r="A111" s="129">
        <v>801</v>
      </c>
      <c r="B111" s="39"/>
      <c r="C111" s="39"/>
      <c r="D111" s="25" t="s">
        <v>20</v>
      </c>
      <c r="E111" s="26">
        <f>E115+E112</f>
        <v>10594.59</v>
      </c>
      <c r="F111" s="26">
        <f>F115+F112</f>
        <v>100000</v>
      </c>
      <c r="G111" s="26">
        <f aca="true" t="shared" si="34" ref="G111:N111">G115+G112</f>
        <v>0</v>
      </c>
      <c r="H111" s="26">
        <f t="shared" si="34"/>
        <v>0</v>
      </c>
      <c r="I111" s="31">
        <f t="shared" si="34"/>
        <v>0</v>
      </c>
      <c r="J111" s="26">
        <f t="shared" si="34"/>
        <v>0</v>
      </c>
      <c r="K111" s="26">
        <f t="shared" si="34"/>
        <v>0</v>
      </c>
      <c r="L111" s="26">
        <f t="shared" si="34"/>
        <v>0</v>
      </c>
      <c r="M111" s="26">
        <f t="shared" si="34"/>
        <v>0</v>
      </c>
      <c r="N111" s="26">
        <f t="shared" si="34"/>
        <v>0</v>
      </c>
      <c r="O111" s="11"/>
      <c r="P111" s="11"/>
    </row>
    <row r="112" spans="1:14" ht="14.25" customHeight="1" hidden="1">
      <c r="A112" s="126"/>
      <c r="B112" s="129">
        <v>80104</v>
      </c>
      <c r="C112" s="80"/>
      <c r="D112" s="66" t="s">
        <v>49</v>
      </c>
      <c r="E112" s="54">
        <f>E113</f>
        <v>10594.59</v>
      </c>
      <c r="F112" s="54">
        <f aca="true" t="shared" si="35" ref="F112:N113">F113</f>
        <v>0</v>
      </c>
      <c r="G112" s="54">
        <f t="shared" si="35"/>
        <v>0</v>
      </c>
      <c r="H112" s="54">
        <f t="shared" si="35"/>
        <v>0</v>
      </c>
      <c r="I112" s="91"/>
      <c r="J112" s="54">
        <f t="shared" si="35"/>
        <v>0</v>
      </c>
      <c r="K112" s="54">
        <f t="shared" si="35"/>
        <v>0</v>
      </c>
      <c r="L112" s="54">
        <f t="shared" si="35"/>
        <v>0</v>
      </c>
      <c r="M112" s="54">
        <f t="shared" si="35"/>
        <v>0</v>
      </c>
      <c r="N112" s="54">
        <f t="shared" si="35"/>
        <v>0</v>
      </c>
    </row>
    <row r="113" spans="1:14" ht="14.25" customHeight="1" hidden="1">
      <c r="A113" s="126"/>
      <c r="B113" s="127"/>
      <c r="C113" s="97">
        <v>6060</v>
      </c>
      <c r="D113" s="60" t="s">
        <v>44</v>
      </c>
      <c r="E113" s="54">
        <f>E114</f>
        <v>10594.59</v>
      </c>
      <c r="F113" s="54">
        <f t="shared" si="35"/>
        <v>0</v>
      </c>
      <c r="G113" s="54">
        <f t="shared" si="35"/>
        <v>0</v>
      </c>
      <c r="H113" s="54">
        <f t="shared" si="35"/>
        <v>0</v>
      </c>
      <c r="I113" s="91"/>
      <c r="J113" s="54">
        <f t="shared" si="35"/>
        <v>0</v>
      </c>
      <c r="K113" s="54">
        <f t="shared" si="35"/>
        <v>0</v>
      </c>
      <c r="L113" s="54">
        <f t="shared" si="35"/>
        <v>0</v>
      </c>
      <c r="M113" s="54">
        <f t="shared" si="35"/>
        <v>0</v>
      </c>
      <c r="N113" s="54">
        <f>G113-H113</f>
        <v>0</v>
      </c>
    </row>
    <row r="114" spans="1:14" ht="22.5" hidden="1">
      <c r="A114" s="126"/>
      <c r="B114" s="128"/>
      <c r="C114" s="97"/>
      <c r="D114" s="66" t="s">
        <v>61</v>
      </c>
      <c r="E114" s="41">
        <v>10594.59</v>
      </c>
      <c r="F114" s="41"/>
      <c r="G114" s="41"/>
      <c r="H114" s="41"/>
      <c r="I114" s="91"/>
      <c r="J114" s="91"/>
      <c r="K114" s="41"/>
      <c r="L114" s="41"/>
      <c r="M114" s="27">
        <f>H114-L114</f>
        <v>0</v>
      </c>
      <c r="N114" s="87"/>
    </row>
    <row r="115" spans="1:14" s="13" customFormat="1" ht="13.5" customHeight="1" hidden="1">
      <c r="A115" s="126"/>
      <c r="B115" s="129">
        <v>80110</v>
      </c>
      <c r="C115" s="56"/>
      <c r="D115" s="55" t="s">
        <v>39</v>
      </c>
      <c r="E115" s="42">
        <f>E116</f>
        <v>0</v>
      </c>
      <c r="F115" s="42">
        <f aca="true" t="shared" si="36" ref="F115:N116">F116</f>
        <v>100000</v>
      </c>
      <c r="G115" s="42">
        <f t="shared" si="36"/>
        <v>0</v>
      </c>
      <c r="H115" s="42">
        <f t="shared" si="36"/>
        <v>0</v>
      </c>
      <c r="I115" s="91"/>
      <c r="J115" s="42">
        <f t="shared" si="36"/>
        <v>0</v>
      </c>
      <c r="K115" s="42">
        <f t="shared" si="36"/>
        <v>0</v>
      </c>
      <c r="L115" s="42">
        <f t="shared" si="36"/>
        <v>0</v>
      </c>
      <c r="M115" s="42">
        <f t="shared" si="36"/>
        <v>0</v>
      </c>
      <c r="N115" s="42">
        <f t="shared" si="36"/>
        <v>0</v>
      </c>
    </row>
    <row r="116" spans="1:14" s="13" customFormat="1" ht="13.5" customHeight="1" hidden="1">
      <c r="A116" s="126"/>
      <c r="B116" s="133"/>
      <c r="C116" s="80">
        <v>6050</v>
      </c>
      <c r="D116" s="60" t="s">
        <v>6</v>
      </c>
      <c r="E116" s="43">
        <f>E117</f>
        <v>0</v>
      </c>
      <c r="F116" s="43">
        <f t="shared" si="36"/>
        <v>100000</v>
      </c>
      <c r="G116" s="43">
        <f t="shared" si="36"/>
        <v>0</v>
      </c>
      <c r="H116" s="43">
        <f t="shared" si="36"/>
        <v>0</v>
      </c>
      <c r="I116" s="43">
        <f t="shared" si="36"/>
        <v>0</v>
      </c>
      <c r="J116" s="43">
        <f t="shared" si="36"/>
        <v>0</v>
      </c>
      <c r="K116" s="43">
        <f t="shared" si="36"/>
        <v>0</v>
      </c>
      <c r="L116" s="43">
        <f t="shared" si="36"/>
        <v>0</v>
      </c>
      <c r="M116" s="43">
        <f t="shared" si="36"/>
        <v>0</v>
      </c>
      <c r="N116" s="43">
        <f t="shared" si="36"/>
        <v>0</v>
      </c>
    </row>
    <row r="117" spans="1:14" s="13" customFormat="1" ht="13.5" customHeight="1" hidden="1">
      <c r="A117" s="126"/>
      <c r="B117" s="133"/>
      <c r="C117" s="80"/>
      <c r="D117" s="66" t="s">
        <v>102</v>
      </c>
      <c r="E117" s="43"/>
      <c r="F117" s="43">
        <v>100000</v>
      </c>
      <c r="G117" s="43"/>
      <c r="H117" s="43"/>
      <c r="I117" s="91"/>
      <c r="J117" s="43"/>
      <c r="K117" s="43"/>
      <c r="L117" s="43"/>
      <c r="M117" s="43"/>
      <c r="N117" s="102">
        <f>G117-H117</f>
        <v>0</v>
      </c>
    </row>
    <row r="118" spans="1:14" s="12" customFormat="1" ht="22.5" customHeight="1" hidden="1">
      <c r="A118" s="124">
        <v>900</v>
      </c>
      <c r="B118" s="23"/>
      <c r="C118" s="23"/>
      <c r="D118" s="36" t="s">
        <v>31</v>
      </c>
      <c r="E118" s="22">
        <f>E119+E130+E138+E142+E135</f>
        <v>90192.73000000001</v>
      </c>
      <c r="F118" s="22">
        <f>F119+F130+F138+F142+F135</f>
        <v>1204425</v>
      </c>
      <c r="G118" s="22">
        <f>G119+G130+G138+G142+G135</f>
        <v>73115</v>
      </c>
      <c r="H118" s="22">
        <f>H119+H130+H138+H142+H135</f>
        <v>53272.09</v>
      </c>
      <c r="I118" s="91">
        <f t="shared" si="31"/>
        <v>72.86068522191069</v>
      </c>
      <c r="J118" s="22">
        <f>J119+J130+J138+J142+J135</f>
        <v>15.324920437499188</v>
      </c>
      <c r="K118" s="22">
        <f>K119+K130+K138+K142+K135</f>
        <v>0</v>
      </c>
      <c r="L118" s="22">
        <f>L119+L130+L138+L142+L135</f>
        <v>0</v>
      </c>
      <c r="M118" s="22">
        <f>M119+M130+M138+M142+M135</f>
        <v>53272.09</v>
      </c>
      <c r="N118" s="22">
        <f>N119+N130+N138+N142+N135</f>
        <v>7242.910000000002</v>
      </c>
    </row>
    <row r="119" spans="1:14" ht="12" customHeight="1" hidden="1">
      <c r="A119" s="126"/>
      <c r="B119" s="129">
        <v>90001</v>
      </c>
      <c r="C119" s="24"/>
      <c r="D119" s="25" t="s">
        <v>9</v>
      </c>
      <c r="E119" s="26">
        <f>E126+E122+E120</f>
        <v>582.35</v>
      </c>
      <c r="F119" s="26">
        <f aca="true" t="shared" si="37" ref="F119:N119">F126+F122+F120</f>
        <v>796425</v>
      </c>
      <c r="G119" s="26">
        <f>G126+G122+G120</f>
        <v>26400</v>
      </c>
      <c r="H119" s="26">
        <f t="shared" si="37"/>
        <v>22545.92</v>
      </c>
      <c r="I119" s="91">
        <f t="shared" si="31"/>
        <v>85.40121212121211</v>
      </c>
      <c r="J119" s="26">
        <f t="shared" si="37"/>
        <v>0</v>
      </c>
      <c r="K119" s="26">
        <f t="shared" si="37"/>
        <v>0</v>
      </c>
      <c r="L119" s="26">
        <f t="shared" si="37"/>
        <v>0</v>
      </c>
      <c r="M119" s="26">
        <f t="shared" si="37"/>
        <v>22545.92</v>
      </c>
      <c r="N119" s="26">
        <f t="shared" si="37"/>
        <v>2854.0800000000017</v>
      </c>
    </row>
    <row r="120" spans="1:14" s="11" customFormat="1" ht="21.75" customHeight="1" hidden="1">
      <c r="A120" s="126"/>
      <c r="B120" s="126"/>
      <c r="C120" s="129">
        <v>6050</v>
      </c>
      <c r="D120" s="25" t="s">
        <v>6</v>
      </c>
      <c r="E120" s="26">
        <f>E121</f>
        <v>582.35</v>
      </c>
      <c r="F120" s="26">
        <f aca="true" t="shared" si="38" ref="F120:N120">F121</f>
        <v>441570</v>
      </c>
      <c r="G120" s="26">
        <f t="shared" si="38"/>
        <v>23400</v>
      </c>
      <c r="H120" s="26">
        <f t="shared" si="38"/>
        <v>22545.92</v>
      </c>
      <c r="I120" s="91">
        <f t="shared" si="31"/>
        <v>96.35008547008546</v>
      </c>
      <c r="J120" s="26">
        <f t="shared" si="38"/>
        <v>0</v>
      </c>
      <c r="K120" s="26">
        <f t="shared" si="38"/>
        <v>0</v>
      </c>
      <c r="L120" s="26">
        <f t="shared" si="38"/>
        <v>0</v>
      </c>
      <c r="M120" s="26">
        <f t="shared" si="38"/>
        <v>22545.92</v>
      </c>
      <c r="N120" s="26">
        <f t="shared" si="38"/>
        <v>854.0800000000017</v>
      </c>
    </row>
    <row r="121" spans="1:14" ht="25.5" customHeight="1" hidden="1">
      <c r="A121" s="126"/>
      <c r="B121" s="126"/>
      <c r="C121" s="133"/>
      <c r="D121" s="30" t="s">
        <v>103</v>
      </c>
      <c r="E121" s="31">
        <v>582.35</v>
      </c>
      <c r="F121" s="31">
        <v>441570</v>
      </c>
      <c r="G121" s="31">
        <v>23400</v>
      </c>
      <c r="H121" s="31">
        <v>22545.92</v>
      </c>
      <c r="I121" s="91">
        <f t="shared" si="31"/>
        <v>96.35008547008546</v>
      </c>
      <c r="J121" s="92"/>
      <c r="K121" s="27"/>
      <c r="L121" s="28"/>
      <c r="M121" s="27">
        <v>22545.92</v>
      </c>
      <c r="N121" s="88">
        <f>G121-H121-K121</f>
        <v>854.0800000000017</v>
      </c>
    </row>
    <row r="122" spans="1:14" ht="24" customHeight="1" hidden="1">
      <c r="A122" s="126"/>
      <c r="B122" s="126"/>
      <c r="C122" s="135">
        <v>6057</v>
      </c>
      <c r="D122" s="25" t="s">
        <v>6</v>
      </c>
      <c r="E122" s="26">
        <f>E125+E123+E124</f>
        <v>0</v>
      </c>
      <c r="F122" s="26">
        <f aca="true" t="shared" si="39" ref="F122:N122">F125+F123+F124</f>
        <v>230800</v>
      </c>
      <c r="G122" s="26">
        <f t="shared" si="39"/>
        <v>0</v>
      </c>
      <c r="H122" s="26">
        <f t="shared" si="39"/>
        <v>0</v>
      </c>
      <c r="I122" s="91"/>
      <c r="J122" s="26"/>
      <c r="K122" s="26">
        <f t="shared" si="39"/>
        <v>0</v>
      </c>
      <c r="L122" s="26">
        <f t="shared" si="39"/>
        <v>0</v>
      </c>
      <c r="M122" s="26">
        <f t="shared" si="39"/>
        <v>0</v>
      </c>
      <c r="N122" s="26">
        <f t="shared" si="39"/>
        <v>0</v>
      </c>
    </row>
    <row r="123" spans="1:14" s="101" customFormat="1" ht="24" customHeight="1" hidden="1">
      <c r="A123" s="126"/>
      <c r="B123" s="126"/>
      <c r="C123" s="135"/>
      <c r="D123" s="60" t="s">
        <v>104</v>
      </c>
      <c r="E123" s="31"/>
      <c r="F123" s="31">
        <v>54800</v>
      </c>
      <c r="G123" s="31"/>
      <c r="H123" s="31"/>
      <c r="I123" s="91"/>
      <c r="J123" s="91"/>
      <c r="K123" s="31"/>
      <c r="L123" s="31"/>
      <c r="M123" s="31"/>
      <c r="N123" s="87"/>
    </row>
    <row r="124" spans="1:14" s="101" customFormat="1" ht="24" customHeight="1" hidden="1">
      <c r="A124" s="126"/>
      <c r="B124" s="126"/>
      <c r="C124" s="135"/>
      <c r="D124" s="60" t="s">
        <v>105</v>
      </c>
      <c r="E124" s="31"/>
      <c r="F124" s="31">
        <v>88000</v>
      </c>
      <c r="G124" s="31"/>
      <c r="H124" s="31"/>
      <c r="I124" s="91"/>
      <c r="J124" s="91"/>
      <c r="K124" s="31"/>
      <c r="L124" s="31"/>
      <c r="M124" s="31"/>
      <c r="N124" s="87"/>
    </row>
    <row r="125" spans="1:14" ht="23.25" customHeight="1" hidden="1">
      <c r="A125" s="126"/>
      <c r="B125" s="126"/>
      <c r="C125" s="135"/>
      <c r="D125" s="60" t="s">
        <v>106</v>
      </c>
      <c r="E125" s="31"/>
      <c r="F125" s="31">
        <v>88000</v>
      </c>
      <c r="G125" s="31"/>
      <c r="H125" s="31"/>
      <c r="I125" s="91"/>
      <c r="J125" s="91"/>
      <c r="K125" s="27"/>
      <c r="L125" s="28"/>
      <c r="M125" s="27">
        <f>H125-L125</f>
        <v>0</v>
      </c>
      <c r="N125" s="88">
        <f>G125-H125-K125</f>
        <v>0</v>
      </c>
    </row>
    <row r="126" spans="1:14" s="11" customFormat="1" ht="21" hidden="1">
      <c r="A126" s="126"/>
      <c r="B126" s="126"/>
      <c r="C126" s="129">
        <v>6059</v>
      </c>
      <c r="D126" s="25" t="s">
        <v>6</v>
      </c>
      <c r="E126" s="26">
        <f>E127+E129+E128</f>
        <v>0</v>
      </c>
      <c r="F126" s="26">
        <f aca="true" t="shared" si="40" ref="F126:N126">F127+F129+F128</f>
        <v>124055</v>
      </c>
      <c r="G126" s="26">
        <f t="shared" si="40"/>
        <v>3000</v>
      </c>
      <c r="H126" s="26">
        <f t="shared" si="40"/>
        <v>0</v>
      </c>
      <c r="I126" s="91"/>
      <c r="J126" s="26"/>
      <c r="K126" s="26">
        <f t="shared" si="40"/>
        <v>0</v>
      </c>
      <c r="L126" s="26">
        <f t="shared" si="40"/>
        <v>0</v>
      </c>
      <c r="M126" s="26">
        <f t="shared" si="40"/>
        <v>0</v>
      </c>
      <c r="N126" s="26">
        <f t="shared" si="40"/>
        <v>2000</v>
      </c>
    </row>
    <row r="127" spans="1:14" ht="21.75" customHeight="1" hidden="1">
      <c r="A127" s="126"/>
      <c r="B127" s="126"/>
      <c r="C127" s="126"/>
      <c r="D127" s="60" t="s">
        <v>104</v>
      </c>
      <c r="E127" s="31"/>
      <c r="F127" s="31">
        <v>29455</v>
      </c>
      <c r="G127" s="31">
        <v>1000</v>
      </c>
      <c r="H127" s="34"/>
      <c r="I127" s="91"/>
      <c r="J127" s="92"/>
      <c r="K127" s="34"/>
      <c r="L127" s="30"/>
      <c r="M127" s="27">
        <f>H127-L127</f>
        <v>0</v>
      </c>
      <c r="N127" s="88">
        <f>G127-H127-K127</f>
        <v>1000</v>
      </c>
    </row>
    <row r="128" spans="1:14" ht="21.75" customHeight="1" hidden="1">
      <c r="A128" s="126"/>
      <c r="B128" s="126"/>
      <c r="C128" s="126"/>
      <c r="D128" s="60" t="s">
        <v>105</v>
      </c>
      <c r="E128" s="31"/>
      <c r="F128" s="31">
        <v>47300</v>
      </c>
      <c r="G128" s="31">
        <v>1000</v>
      </c>
      <c r="H128" s="34"/>
      <c r="I128" s="91"/>
      <c r="J128" s="92"/>
      <c r="K128" s="34"/>
      <c r="L128" s="30"/>
      <c r="M128" s="27"/>
      <c r="N128" s="88"/>
    </row>
    <row r="129" spans="1:14" ht="24.75" customHeight="1" hidden="1">
      <c r="A129" s="126"/>
      <c r="B129" s="126"/>
      <c r="C129" s="126"/>
      <c r="D129" s="60" t="s">
        <v>106</v>
      </c>
      <c r="E129" s="31"/>
      <c r="F129" s="31">
        <v>47300</v>
      </c>
      <c r="G129" s="31">
        <v>1000</v>
      </c>
      <c r="H129" s="34"/>
      <c r="I129" s="91"/>
      <c r="J129" s="91"/>
      <c r="K129" s="65"/>
      <c r="L129" s="25"/>
      <c r="M129" s="27">
        <f>H129-L129</f>
        <v>0</v>
      </c>
      <c r="N129" s="88">
        <f>G129-H129-K129</f>
        <v>1000</v>
      </c>
    </row>
    <row r="130" spans="1:14" ht="18" customHeight="1" hidden="1">
      <c r="A130" s="126"/>
      <c r="B130" s="168">
        <v>90002</v>
      </c>
      <c r="C130" s="59"/>
      <c r="D130" s="44" t="s">
        <v>37</v>
      </c>
      <c r="E130" s="26">
        <f>E131+E133</f>
        <v>89610.38</v>
      </c>
      <c r="F130" s="26">
        <f aca="true" t="shared" si="41" ref="F130:N130">F131+F133</f>
        <v>13000</v>
      </c>
      <c r="G130" s="26">
        <f t="shared" si="41"/>
        <v>13615</v>
      </c>
      <c r="H130" s="26">
        <f t="shared" si="41"/>
        <v>12256.19</v>
      </c>
      <c r="I130" s="91">
        <f t="shared" si="31"/>
        <v>90.01975762027176</v>
      </c>
      <c r="J130" s="26">
        <f t="shared" si="41"/>
        <v>15.324920437499188</v>
      </c>
      <c r="K130" s="26">
        <f t="shared" si="41"/>
        <v>0</v>
      </c>
      <c r="L130" s="26">
        <f t="shared" si="41"/>
        <v>0</v>
      </c>
      <c r="M130" s="26">
        <f t="shared" si="41"/>
        <v>12256.19</v>
      </c>
      <c r="N130" s="26">
        <f t="shared" si="41"/>
        <v>1358.8099999999995</v>
      </c>
    </row>
    <row r="131" spans="1:14" s="57" customFormat="1" ht="21" customHeight="1" hidden="1">
      <c r="A131" s="126"/>
      <c r="B131" s="127"/>
      <c r="C131" s="59">
        <v>6050</v>
      </c>
      <c r="D131" s="60" t="s">
        <v>11</v>
      </c>
      <c r="E131" s="31">
        <f>E132</f>
        <v>35424.98</v>
      </c>
      <c r="F131" s="31">
        <f aca="true" t="shared" si="42" ref="F131:N131">F132</f>
        <v>3000</v>
      </c>
      <c r="G131" s="31">
        <f t="shared" si="42"/>
        <v>6615</v>
      </c>
      <c r="H131" s="31">
        <f t="shared" si="42"/>
        <v>5428.85</v>
      </c>
      <c r="I131" s="91">
        <f t="shared" si="31"/>
        <v>82.06878306878306</v>
      </c>
      <c r="J131" s="91">
        <f>H131/E131*100</f>
        <v>15.324920437499188</v>
      </c>
      <c r="K131" s="31">
        <f t="shared" si="42"/>
        <v>0</v>
      </c>
      <c r="L131" s="31"/>
      <c r="M131" s="27">
        <f>H131-L131</f>
        <v>5428.85</v>
      </c>
      <c r="N131" s="90">
        <f t="shared" si="42"/>
        <v>1186.1499999999996</v>
      </c>
    </row>
    <row r="132" spans="1:14" s="57" customFormat="1" ht="21" customHeight="1" hidden="1">
      <c r="A132" s="126"/>
      <c r="B132" s="127"/>
      <c r="C132" s="59"/>
      <c r="D132" s="81" t="s">
        <v>47</v>
      </c>
      <c r="E132" s="31">
        <v>35424.98</v>
      </c>
      <c r="F132" s="31">
        <v>3000</v>
      </c>
      <c r="G132" s="31">
        <v>6615</v>
      </c>
      <c r="H132" s="31">
        <v>5428.85</v>
      </c>
      <c r="I132" s="91">
        <f t="shared" si="31"/>
        <v>82.06878306878306</v>
      </c>
      <c r="J132" s="91">
        <f>H132/E132*100</f>
        <v>15.324920437499188</v>
      </c>
      <c r="K132" s="27"/>
      <c r="L132" s="28"/>
      <c r="M132" s="27">
        <f>H132-L132</f>
        <v>5428.85</v>
      </c>
      <c r="N132" s="87">
        <f>G132-H132-K132</f>
        <v>1186.1499999999996</v>
      </c>
    </row>
    <row r="133" spans="1:14" s="57" customFormat="1" ht="21" customHeight="1" hidden="1">
      <c r="A133" s="126"/>
      <c r="B133" s="127"/>
      <c r="C133" s="59">
        <v>6060</v>
      </c>
      <c r="D133" s="81" t="s">
        <v>48</v>
      </c>
      <c r="E133" s="31">
        <f>E134</f>
        <v>54185.4</v>
      </c>
      <c r="F133" s="31">
        <f aca="true" t="shared" si="43" ref="F133:N133">F134</f>
        <v>10000</v>
      </c>
      <c r="G133" s="31">
        <f t="shared" si="43"/>
        <v>7000</v>
      </c>
      <c r="H133" s="31">
        <f t="shared" si="43"/>
        <v>6827.34</v>
      </c>
      <c r="I133" s="91">
        <f t="shared" si="31"/>
        <v>97.53342857142857</v>
      </c>
      <c r="J133" s="92"/>
      <c r="K133" s="31">
        <f t="shared" si="43"/>
        <v>0</v>
      </c>
      <c r="L133" s="31">
        <f t="shared" si="43"/>
        <v>0</v>
      </c>
      <c r="M133" s="27">
        <f>H133-L133</f>
        <v>6827.34</v>
      </c>
      <c r="N133" s="90">
        <f t="shared" si="43"/>
        <v>172.65999999999985</v>
      </c>
    </row>
    <row r="134" spans="1:14" s="57" customFormat="1" ht="21" customHeight="1" hidden="1">
      <c r="A134" s="126"/>
      <c r="B134" s="128"/>
      <c r="C134" s="59"/>
      <c r="D134" s="81" t="s">
        <v>47</v>
      </c>
      <c r="E134" s="31">
        <v>54185.4</v>
      </c>
      <c r="F134" s="31">
        <v>10000</v>
      </c>
      <c r="G134" s="31">
        <v>7000</v>
      </c>
      <c r="H134" s="31">
        <v>6827.34</v>
      </c>
      <c r="I134" s="91">
        <f t="shared" si="31"/>
        <v>97.53342857142857</v>
      </c>
      <c r="J134" s="92"/>
      <c r="K134" s="27"/>
      <c r="L134" s="28"/>
      <c r="M134" s="27">
        <f>H134-L134</f>
        <v>6827.34</v>
      </c>
      <c r="N134" s="87">
        <f>G134-H134-K134</f>
        <v>172.65999999999985</v>
      </c>
    </row>
    <row r="135" spans="1:14" s="57" customFormat="1" ht="21" customHeight="1" hidden="1">
      <c r="A135" s="126"/>
      <c r="B135" s="105">
        <v>90005</v>
      </c>
      <c r="C135" s="59"/>
      <c r="D135" s="118" t="s">
        <v>107</v>
      </c>
      <c r="E135" s="31">
        <f>E136</f>
        <v>0</v>
      </c>
      <c r="F135" s="31">
        <f aca="true" t="shared" si="44" ref="F135:N136">F136</f>
        <v>239000</v>
      </c>
      <c r="G135" s="31">
        <f t="shared" si="44"/>
        <v>0</v>
      </c>
      <c r="H135" s="31">
        <f t="shared" si="44"/>
        <v>0</v>
      </c>
      <c r="I135" s="91"/>
      <c r="J135" s="31">
        <f t="shared" si="44"/>
        <v>0</v>
      </c>
      <c r="K135" s="31">
        <f t="shared" si="44"/>
        <v>0</v>
      </c>
      <c r="L135" s="31">
        <f t="shared" si="44"/>
        <v>0</v>
      </c>
      <c r="M135" s="31">
        <f t="shared" si="44"/>
        <v>0</v>
      </c>
      <c r="N135" s="31">
        <f t="shared" si="44"/>
        <v>0</v>
      </c>
    </row>
    <row r="136" spans="1:14" s="57" customFormat="1" ht="21" customHeight="1" hidden="1">
      <c r="A136" s="126"/>
      <c r="B136" s="105"/>
      <c r="C136" s="59">
        <v>6050</v>
      </c>
      <c r="D136" s="60" t="s">
        <v>11</v>
      </c>
      <c r="E136" s="31">
        <f>E137</f>
        <v>0</v>
      </c>
      <c r="F136" s="31">
        <f t="shared" si="44"/>
        <v>239000</v>
      </c>
      <c r="G136" s="31">
        <f t="shared" si="44"/>
        <v>0</v>
      </c>
      <c r="H136" s="31">
        <f t="shared" si="44"/>
        <v>0</v>
      </c>
      <c r="I136" s="91"/>
      <c r="J136" s="31">
        <f t="shared" si="44"/>
        <v>0</v>
      </c>
      <c r="K136" s="31">
        <f t="shared" si="44"/>
        <v>0</v>
      </c>
      <c r="L136" s="31">
        <f t="shared" si="44"/>
        <v>0</v>
      </c>
      <c r="M136" s="31">
        <f t="shared" si="44"/>
        <v>0</v>
      </c>
      <c r="N136" s="31">
        <f t="shared" si="44"/>
        <v>0</v>
      </c>
    </row>
    <row r="137" spans="1:14" s="57" customFormat="1" ht="21" customHeight="1" hidden="1">
      <c r="A137" s="126"/>
      <c r="B137" s="105"/>
      <c r="C137" s="59"/>
      <c r="D137" s="95" t="s">
        <v>108</v>
      </c>
      <c r="E137" s="31"/>
      <c r="F137" s="31">
        <v>239000</v>
      </c>
      <c r="G137" s="31"/>
      <c r="H137" s="31"/>
      <c r="I137" s="91"/>
      <c r="J137" s="92"/>
      <c r="K137" s="27"/>
      <c r="L137" s="28"/>
      <c r="M137" s="27"/>
      <c r="N137" s="87"/>
    </row>
    <row r="138" spans="1:14" s="63" customFormat="1" ht="15" customHeight="1" hidden="1">
      <c r="A138" s="127"/>
      <c r="B138" s="146">
        <v>90015</v>
      </c>
      <c r="C138" s="55"/>
      <c r="D138" s="96" t="s">
        <v>55</v>
      </c>
      <c r="E138" s="26">
        <f>E139</f>
        <v>0</v>
      </c>
      <c r="F138" s="26">
        <f aca="true" t="shared" si="45" ref="F138:N138">F139</f>
        <v>18000</v>
      </c>
      <c r="G138" s="26">
        <f t="shared" si="45"/>
        <v>20500</v>
      </c>
      <c r="H138" s="26">
        <f t="shared" si="45"/>
        <v>18427.98</v>
      </c>
      <c r="I138" s="91">
        <f t="shared" si="31"/>
        <v>89.89258536585366</v>
      </c>
      <c r="J138" s="26">
        <f t="shared" si="45"/>
        <v>0</v>
      </c>
      <c r="K138" s="26">
        <f t="shared" si="45"/>
        <v>0</v>
      </c>
      <c r="L138" s="26">
        <f t="shared" si="45"/>
        <v>0</v>
      </c>
      <c r="M138" s="26">
        <f t="shared" si="45"/>
        <v>18427.98</v>
      </c>
      <c r="N138" s="26">
        <f t="shared" si="45"/>
        <v>2072.0200000000004</v>
      </c>
    </row>
    <row r="139" spans="1:14" s="63" customFormat="1" ht="21" customHeight="1" hidden="1">
      <c r="A139" s="127"/>
      <c r="B139" s="127"/>
      <c r="C139" s="94">
        <v>6050</v>
      </c>
      <c r="D139" s="60" t="s">
        <v>11</v>
      </c>
      <c r="E139" s="31">
        <f>E140+E141</f>
        <v>0</v>
      </c>
      <c r="F139" s="31">
        <f aca="true" t="shared" si="46" ref="F139:N139">F140+F141</f>
        <v>18000</v>
      </c>
      <c r="G139" s="31">
        <f t="shared" si="46"/>
        <v>20500</v>
      </c>
      <c r="H139" s="31">
        <f t="shared" si="46"/>
        <v>18427.98</v>
      </c>
      <c r="I139" s="91">
        <f t="shared" si="31"/>
        <v>89.89258536585366</v>
      </c>
      <c r="J139" s="31">
        <f t="shared" si="46"/>
        <v>0</v>
      </c>
      <c r="K139" s="31">
        <f t="shared" si="46"/>
        <v>0</v>
      </c>
      <c r="L139" s="31">
        <f t="shared" si="46"/>
        <v>0</v>
      </c>
      <c r="M139" s="31">
        <f t="shared" si="46"/>
        <v>18427.98</v>
      </c>
      <c r="N139" s="31">
        <f t="shared" si="46"/>
        <v>2072.0200000000004</v>
      </c>
    </row>
    <row r="140" spans="1:14" s="63" customFormat="1" ht="21" customHeight="1" hidden="1">
      <c r="A140" s="127"/>
      <c r="B140" s="128"/>
      <c r="C140" s="94"/>
      <c r="D140" s="95" t="s">
        <v>109</v>
      </c>
      <c r="E140" s="31"/>
      <c r="F140" s="31">
        <v>18000</v>
      </c>
      <c r="G140" s="31">
        <v>8958</v>
      </c>
      <c r="H140" s="31">
        <v>6885.98</v>
      </c>
      <c r="I140" s="91">
        <f t="shared" si="31"/>
        <v>76.86961375306987</v>
      </c>
      <c r="J140" s="92"/>
      <c r="K140" s="62"/>
      <c r="L140" s="61"/>
      <c r="M140" s="62">
        <f>H140-L140</f>
        <v>6885.98</v>
      </c>
      <c r="N140" s="89">
        <f>G140-H140-K140</f>
        <v>2072.0200000000004</v>
      </c>
    </row>
    <row r="141" spans="1:14" s="63" customFormat="1" ht="21" customHeight="1" hidden="1">
      <c r="A141" s="127"/>
      <c r="B141" s="105"/>
      <c r="C141" s="94"/>
      <c r="D141" s="116" t="s">
        <v>101</v>
      </c>
      <c r="E141" s="31"/>
      <c r="F141" s="31"/>
      <c r="G141" s="31">
        <v>11542</v>
      </c>
      <c r="H141" s="31">
        <v>11542</v>
      </c>
      <c r="I141" s="91">
        <f t="shared" si="31"/>
        <v>100</v>
      </c>
      <c r="J141" s="92"/>
      <c r="K141" s="62"/>
      <c r="L141" s="61"/>
      <c r="M141" s="62">
        <v>11542</v>
      </c>
      <c r="N141" s="89"/>
    </row>
    <row r="142" spans="1:14" s="63" customFormat="1" ht="21" customHeight="1" hidden="1">
      <c r="A142" s="127"/>
      <c r="B142" s="146">
        <v>90095</v>
      </c>
      <c r="C142" s="55"/>
      <c r="D142" s="96" t="s">
        <v>14</v>
      </c>
      <c r="E142" s="26">
        <f>E146+E148+E143</f>
        <v>0</v>
      </c>
      <c r="F142" s="26">
        <f aca="true" t="shared" si="47" ref="F142:M142">F146+F148+F143</f>
        <v>138000</v>
      </c>
      <c r="G142" s="26">
        <f>G146+G148+G143</f>
        <v>12600</v>
      </c>
      <c r="H142" s="26">
        <f t="shared" si="47"/>
        <v>42</v>
      </c>
      <c r="I142" s="91">
        <f t="shared" si="31"/>
        <v>0.33333333333333337</v>
      </c>
      <c r="J142" s="26">
        <f t="shared" si="47"/>
        <v>0</v>
      </c>
      <c r="K142" s="26">
        <f t="shared" si="47"/>
        <v>0</v>
      </c>
      <c r="L142" s="26">
        <f t="shared" si="47"/>
        <v>0</v>
      </c>
      <c r="M142" s="26">
        <f t="shared" si="47"/>
        <v>42</v>
      </c>
      <c r="N142" s="26">
        <f>N146+N148</f>
        <v>958</v>
      </c>
    </row>
    <row r="143" spans="1:14" s="63" customFormat="1" ht="21" customHeight="1" hidden="1">
      <c r="A143" s="127"/>
      <c r="B143" s="147"/>
      <c r="C143" s="150">
        <v>6050</v>
      </c>
      <c r="D143" s="60" t="s">
        <v>11</v>
      </c>
      <c r="E143" s="31">
        <f>E144+E145</f>
        <v>0</v>
      </c>
      <c r="F143" s="31">
        <f aca="true" t="shared" si="48" ref="F143:M143">F144+F145</f>
        <v>63000</v>
      </c>
      <c r="G143" s="31">
        <f t="shared" si="48"/>
        <v>11600</v>
      </c>
      <c r="H143" s="31">
        <f t="shared" si="48"/>
        <v>0</v>
      </c>
      <c r="I143" s="91">
        <f t="shared" si="31"/>
        <v>0</v>
      </c>
      <c r="J143" s="31">
        <f t="shared" si="48"/>
        <v>0</v>
      </c>
      <c r="K143" s="31">
        <f t="shared" si="48"/>
        <v>0</v>
      </c>
      <c r="L143" s="31">
        <f t="shared" si="48"/>
        <v>0</v>
      </c>
      <c r="M143" s="31">
        <f t="shared" si="48"/>
        <v>0</v>
      </c>
      <c r="N143" s="31"/>
    </row>
    <row r="144" spans="1:14" s="63" customFormat="1" ht="12.75" customHeight="1" hidden="1">
      <c r="A144" s="127"/>
      <c r="B144" s="147"/>
      <c r="C144" s="151"/>
      <c r="D144" s="103" t="s">
        <v>62</v>
      </c>
      <c r="E144" s="31"/>
      <c r="F144" s="31">
        <v>23000</v>
      </c>
      <c r="G144" s="31">
        <v>6600</v>
      </c>
      <c r="H144" s="31"/>
      <c r="I144" s="91">
        <f t="shared" si="31"/>
        <v>0</v>
      </c>
      <c r="J144" s="31"/>
      <c r="K144" s="31"/>
      <c r="L144" s="31"/>
      <c r="M144" s="31"/>
      <c r="N144" s="31"/>
    </row>
    <row r="145" spans="1:14" s="63" customFormat="1" ht="15" customHeight="1" hidden="1">
      <c r="A145" s="127"/>
      <c r="B145" s="147"/>
      <c r="C145" s="152"/>
      <c r="D145" s="98" t="s">
        <v>63</v>
      </c>
      <c r="E145" s="31"/>
      <c r="F145" s="31">
        <v>40000</v>
      </c>
      <c r="G145" s="31">
        <v>5000</v>
      </c>
      <c r="H145" s="31"/>
      <c r="I145" s="91">
        <f t="shared" si="31"/>
        <v>0</v>
      </c>
      <c r="J145" s="31"/>
      <c r="K145" s="31"/>
      <c r="L145" s="31"/>
      <c r="M145" s="31"/>
      <c r="N145" s="31"/>
    </row>
    <row r="146" spans="1:14" s="63" customFormat="1" ht="21" customHeight="1" hidden="1">
      <c r="A146" s="127"/>
      <c r="B146" s="127"/>
      <c r="C146" s="94">
        <v>6057</v>
      </c>
      <c r="D146" s="60" t="s">
        <v>11</v>
      </c>
      <c r="E146" s="31">
        <f>E147</f>
        <v>0</v>
      </c>
      <c r="F146" s="31">
        <f aca="true" t="shared" si="49" ref="F146:N146">F147</f>
        <v>52500</v>
      </c>
      <c r="G146" s="31">
        <f t="shared" si="49"/>
        <v>0</v>
      </c>
      <c r="H146" s="31">
        <f t="shared" si="49"/>
        <v>0</v>
      </c>
      <c r="I146" s="91"/>
      <c r="J146" s="31">
        <f t="shared" si="49"/>
        <v>0</v>
      </c>
      <c r="K146" s="31">
        <f t="shared" si="49"/>
        <v>0</v>
      </c>
      <c r="L146" s="31">
        <f t="shared" si="49"/>
        <v>0</v>
      </c>
      <c r="M146" s="31">
        <f t="shared" si="49"/>
        <v>0</v>
      </c>
      <c r="N146" s="31">
        <f t="shared" si="49"/>
        <v>0</v>
      </c>
    </row>
    <row r="147" spans="1:14" s="63" customFormat="1" ht="21" customHeight="1" hidden="1">
      <c r="A147" s="127"/>
      <c r="B147" s="127"/>
      <c r="C147" s="94"/>
      <c r="D147" s="95" t="s">
        <v>110</v>
      </c>
      <c r="E147" s="31"/>
      <c r="F147" s="31">
        <v>52500</v>
      </c>
      <c r="G147" s="31"/>
      <c r="H147" s="31"/>
      <c r="I147" s="91"/>
      <c r="J147" s="92"/>
      <c r="K147" s="31"/>
      <c r="L147" s="94"/>
      <c r="M147" s="31"/>
      <c r="N147" s="89">
        <f>G147-H147-K147</f>
        <v>0</v>
      </c>
    </row>
    <row r="148" spans="1:14" s="63" customFormat="1" ht="21" customHeight="1" hidden="1">
      <c r="A148" s="127"/>
      <c r="B148" s="127"/>
      <c r="C148" s="94">
        <v>6059</v>
      </c>
      <c r="D148" s="60" t="s">
        <v>11</v>
      </c>
      <c r="E148" s="31">
        <f>E149</f>
        <v>0</v>
      </c>
      <c r="F148" s="31">
        <f aca="true" t="shared" si="50" ref="F148:N148">F149</f>
        <v>22500</v>
      </c>
      <c r="G148" s="31">
        <f t="shared" si="50"/>
        <v>1000</v>
      </c>
      <c r="H148" s="31">
        <f t="shared" si="50"/>
        <v>42</v>
      </c>
      <c r="I148" s="91">
        <f t="shared" si="31"/>
        <v>4.2</v>
      </c>
      <c r="J148" s="31">
        <f t="shared" si="50"/>
        <v>0</v>
      </c>
      <c r="K148" s="31">
        <f t="shared" si="50"/>
        <v>0</v>
      </c>
      <c r="L148" s="31">
        <f t="shared" si="50"/>
        <v>0</v>
      </c>
      <c r="M148" s="31">
        <f t="shared" si="50"/>
        <v>42</v>
      </c>
      <c r="N148" s="31">
        <f t="shared" si="50"/>
        <v>958</v>
      </c>
    </row>
    <row r="149" spans="1:14" s="63" customFormat="1" ht="21" customHeight="1" hidden="1">
      <c r="A149" s="128"/>
      <c r="B149" s="128"/>
      <c r="C149" s="94"/>
      <c r="D149" s="95" t="s">
        <v>110</v>
      </c>
      <c r="E149" s="31"/>
      <c r="F149" s="31">
        <v>22500</v>
      </c>
      <c r="G149" s="31">
        <v>1000</v>
      </c>
      <c r="H149" s="31">
        <v>42</v>
      </c>
      <c r="I149" s="91">
        <f t="shared" si="31"/>
        <v>4.2</v>
      </c>
      <c r="J149" s="92"/>
      <c r="K149" s="31"/>
      <c r="L149" s="94"/>
      <c r="M149" s="31">
        <f>H149-L149</f>
        <v>42</v>
      </c>
      <c r="N149" s="89">
        <f>G149-H149-K149</f>
        <v>958</v>
      </c>
    </row>
    <row r="150" spans="1:14" s="12" customFormat="1" ht="32.25" customHeight="1" hidden="1">
      <c r="A150" s="124">
        <v>921</v>
      </c>
      <c r="B150" s="35"/>
      <c r="C150" s="35"/>
      <c r="D150" s="36" t="s">
        <v>32</v>
      </c>
      <c r="E150" s="22">
        <f>E151+E159+E157</f>
        <v>8596.72</v>
      </c>
      <c r="F150" s="22">
        <f aca="true" t="shared" si="51" ref="F150:N150">F151+F159+F157</f>
        <v>78429.29000000001</v>
      </c>
      <c r="G150" s="22">
        <f t="shared" si="51"/>
        <v>87803.29000000001</v>
      </c>
      <c r="H150" s="22">
        <f t="shared" si="51"/>
        <v>82314.43</v>
      </c>
      <c r="I150" s="91">
        <f t="shared" si="31"/>
        <v>93.74868527136054</v>
      </c>
      <c r="J150" s="22">
        <f t="shared" si="51"/>
        <v>290.8085874612643</v>
      </c>
      <c r="K150" s="22">
        <f t="shared" si="51"/>
        <v>0</v>
      </c>
      <c r="L150" s="22">
        <f t="shared" si="51"/>
        <v>0</v>
      </c>
      <c r="M150" s="22">
        <f t="shared" si="51"/>
        <v>82314.43</v>
      </c>
      <c r="N150" s="22">
        <f t="shared" si="51"/>
        <v>0</v>
      </c>
    </row>
    <row r="151" spans="1:14" ht="21" hidden="1">
      <c r="A151" s="126"/>
      <c r="B151" s="129">
        <v>92109</v>
      </c>
      <c r="C151" s="39"/>
      <c r="D151" s="25" t="s">
        <v>19</v>
      </c>
      <c r="E151" s="26">
        <f>E156+E154+E152</f>
        <v>8596.72</v>
      </c>
      <c r="F151" s="26">
        <f>F156+F154+F152</f>
        <v>78429.29000000001</v>
      </c>
      <c r="G151" s="26">
        <f>G156+G154+G152</f>
        <v>77883.29000000001</v>
      </c>
      <c r="H151" s="26">
        <f aca="true" t="shared" si="52" ref="H151:N151">H156+H154+H152</f>
        <v>77394.43</v>
      </c>
      <c r="I151" s="91">
        <f t="shared" si="31"/>
        <v>99.37231721977845</v>
      </c>
      <c r="J151" s="26">
        <f t="shared" si="52"/>
        <v>290.8085874612643</v>
      </c>
      <c r="K151" s="26">
        <f t="shared" si="52"/>
        <v>0</v>
      </c>
      <c r="L151" s="26">
        <f t="shared" si="52"/>
        <v>0</v>
      </c>
      <c r="M151" s="26">
        <f t="shared" si="52"/>
        <v>77394.43</v>
      </c>
      <c r="N151" s="26">
        <f t="shared" si="52"/>
        <v>0</v>
      </c>
    </row>
    <row r="152" spans="1:14" ht="22.5" hidden="1">
      <c r="A152" s="126"/>
      <c r="B152" s="133"/>
      <c r="C152" s="56">
        <v>6050</v>
      </c>
      <c r="D152" s="60" t="s">
        <v>11</v>
      </c>
      <c r="E152" s="26">
        <f>E153</f>
        <v>0</v>
      </c>
      <c r="F152" s="26">
        <f aca="true" t="shared" si="53" ref="F152:N152">F153</f>
        <v>17840.29</v>
      </c>
      <c r="G152" s="26">
        <f t="shared" si="53"/>
        <v>6092</v>
      </c>
      <c r="H152" s="26">
        <f t="shared" si="53"/>
        <v>6053.82</v>
      </c>
      <c r="I152" s="91">
        <f t="shared" si="31"/>
        <v>99.37327642810241</v>
      </c>
      <c r="J152" s="26">
        <f t="shared" si="53"/>
        <v>0</v>
      </c>
      <c r="K152" s="26">
        <f t="shared" si="53"/>
        <v>0</v>
      </c>
      <c r="L152" s="26">
        <f t="shared" si="53"/>
        <v>0</v>
      </c>
      <c r="M152" s="26">
        <f t="shared" si="53"/>
        <v>6053.82</v>
      </c>
      <c r="N152" s="26">
        <f t="shared" si="53"/>
        <v>0</v>
      </c>
    </row>
    <row r="153" spans="1:14" ht="21" hidden="1">
      <c r="A153" s="126"/>
      <c r="B153" s="133"/>
      <c r="C153" s="56"/>
      <c r="D153" s="116" t="s">
        <v>101</v>
      </c>
      <c r="E153" s="26"/>
      <c r="F153" s="26">
        <v>17840.29</v>
      </c>
      <c r="G153" s="26">
        <v>6092</v>
      </c>
      <c r="H153" s="26">
        <v>6053.82</v>
      </c>
      <c r="I153" s="91">
        <f t="shared" si="31"/>
        <v>99.37327642810241</v>
      </c>
      <c r="J153" s="92"/>
      <c r="K153" s="26"/>
      <c r="L153" s="26"/>
      <c r="M153" s="29">
        <v>6053.82</v>
      </c>
      <c r="N153" s="86"/>
    </row>
    <row r="154" spans="1:14" ht="12.75" hidden="1">
      <c r="A154" s="126"/>
      <c r="B154" s="133"/>
      <c r="C154" s="56">
        <v>6060</v>
      </c>
      <c r="D154" s="60" t="s">
        <v>48</v>
      </c>
      <c r="E154" s="26">
        <f>E155</f>
        <v>0</v>
      </c>
      <c r="F154" s="26">
        <f aca="true" t="shared" si="54" ref="F154:N154">F155</f>
        <v>35589</v>
      </c>
      <c r="G154" s="26">
        <f t="shared" si="54"/>
        <v>46791.29</v>
      </c>
      <c r="H154" s="26">
        <f t="shared" si="54"/>
        <v>46340.61</v>
      </c>
      <c r="I154" s="91">
        <f t="shared" si="31"/>
        <v>99.03682929023756</v>
      </c>
      <c r="J154" s="26">
        <f t="shared" si="54"/>
        <v>0</v>
      </c>
      <c r="K154" s="26">
        <f t="shared" si="54"/>
        <v>0</v>
      </c>
      <c r="L154" s="26">
        <f t="shared" si="54"/>
        <v>0</v>
      </c>
      <c r="M154" s="26">
        <f t="shared" si="54"/>
        <v>46340.61</v>
      </c>
      <c r="N154" s="26">
        <f t="shared" si="54"/>
        <v>0</v>
      </c>
    </row>
    <row r="155" spans="1:14" ht="21" hidden="1">
      <c r="A155" s="126"/>
      <c r="B155" s="133"/>
      <c r="C155" s="56"/>
      <c r="D155" s="116" t="s">
        <v>101</v>
      </c>
      <c r="E155" s="26"/>
      <c r="F155" s="26">
        <v>35589</v>
      </c>
      <c r="G155" s="26">
        <v>46791.29</v>
      </c>
      <c r="H155" s="26">
        <v>46340.61</v>
      </c>
      <c r="I155" s="91">
        <f t="shared" si="31"/>
        <v>99.03682929023756</v>
      </c>
      <c r="J155" s="92"/>
      <c r="K155" s="26"/>
      <c r="L155" s="26"/>
      <c r="M155" s="29">
        <v>46340.61</v>
      </c>
      <c r="N155" s="86"/>
    </row>
    <row r="156" spans="1:14" ht="63.75" customHeight="1" hidden="1">
      <c r="A156" s="126"/>
      <c r="B156" s="126"/>
      <c r="C156" s="56">
        <v>6220</v>
      </c>
      <c r="D156" s="121" t="s">
        <v>25</v>
      </c>
      <c r="E156" s="31">
        <v>8596.72</v>
      </c>
      <c r="F156" s="31">
        <v>25000</v>
      </c>
      <c r="G156" s="31">
        <v>25000</v>
      </c>
      <c r="H156" s="31">
        <v>25000</v>
      </c>
      <c r="I156" s="91">
        <f t="shared" si="31"/>
        <v>100</v>
      </c>
      <c r="J156" s="91">
        <f>H156/E156*100</f>
        <v>290.8085874612643</v>
      </c>
      <c r="K156" s="31"/>
      <c r="L156" s="31"/>
      <c r="M156" s="27">
        <v>25000</v>
      </c>
      <c r="N156" s="90">
        <f>G156-H156-K156</f>
        <v>0</v>
      </c>
    </row>
    <row r="157" spans="1:14" s="11" customFormat="1" ht="16.5" customHeight="1" hidden="1">
      <c r="A157" s="126"/>
      <c r="B157" s="112">
        <v>92116</v>
      </c>
      <c r="C157" s="56"/>
      <c r="D157" s="36" t="s">
        <v>141</v>
      </c>
      <c r="E157" s="26">
        <f>E158</f>
        <v>0</v>
      </c>
      <c r="F157" s="26">
        <f aca="true" t="shared" si="55" ref="F157:N157">F158</f>
        <v>0</v>
      </c>
      <c r="G157" s="26">
        <f t="shared" si="55"/>
        <v>4920</v>
      </c>
      <c r="H157" s="26">
        <f t="shared" si="55"/>
        <v>4920</v>
      </c>
      <c r="I157" s="92">
        <f t="shared" si="31"/>
        <v>100</v>
      </c>
      <c r="J157" s="26">
        <f t="shared" si="55"/>
        <v>0</v>
      </c>
      <c r="K157" s="26">
        <f t="shared" si="55"/>
        <v>0</v>
      </c>
      <c r="L157" s="26">
        <f t="shared" si="55"/>
        <v>0</v>
      </c>
      <c r="M157" s="26">
        <f t="shared" si="55"/>
        <v>4920</v>
      </c>
      <c r="N157" s="26">
        <f t="shared" si="55"/>
        <v>0</v>
      </c>
    </row>
    <row r="158" spans="1:14" ht="14.25" customHeight="1" hidden="1">
      <c r="A158" s="126"/>
      <c r="B158" s="107"/>
      <c r="C158" s="56">
        <v>6220</v>
      </c>
      <c r="D158" s="121" t="s">
        <v>25</v>
      </c>
      <c r="E158" s="31"/>
      <c r="F158" s="31"/>
      <c r="G158" s="31">
        <v>4920</v>
      </c>
      <c r="H158" s="31">
        <v>4920</v>
      </c>
      <c r="I158" s="91">
        <f t="shared" si="31"/>
        <v>100</v>
      </c>
      <c r="J158" s="91"/>
      <c r="K158" s="31"/>
      <c r="L158" s="31"/>
      <c r="M158" s="27">
        <v>4920</v>
      </c>
      <c r="N158" s="90"/>
    </row>
    <row r="159" spans="1:14" ht="12.75" hidden="1">
      <c r="A159" s="127"/>
      <c r="B159" s="126">
        <v>92195</v>
      </c>
      <c r="C159" s="56"/>
      <c r="D159" s="116" t="s">
        <v>137</v>
      </c>
      <c r="E159" s="31">
        <f>E160</f>
        <v>0</v>
      </c>
      <c r="F159" s="31">
        <f aca="true" t="shared" si="56" ref="F159:N160">F160</f>
        <v>0</v>
      </c>
      <c r="G159" s="31">
        <f t="shared" si="56"/>
        <v>5000</v>
      </c>
      <c r="H159" s="31">
        <f t="shared" si="56"/>
        <v>0</v>
      </c>
      <c r="I159" s="91">
        <f t="shared" si="31"/>
        <v>0</v>
      </c>
      <c r="J159" s="31">
        <f t="shared" si="56"/>
        <v>0</v>
      </c>
      <c r="K159" s="31">
        <f t="shared" si="56"/>
        <v>0</v>
      </c>
      <c r="L159" s="31">
        <f t="shared" si="56"/>
        <v>0</v>
      </c>
      <c r="M159" s="31">
        <f t="shared" si="56"/>
        <v>0</v>
      </c>
      <c r="N159" s="31">
        <f t="shared" si="56"/>
        <v>0</v>
      </c>
    </row>
    <row r="160" spans="1:14" ht="22.5" hidden="1">
      <c r="A160" s="127"/>
      <c r="B160" s="126"/>
      <c r="C160" s="56">
        <v>6050</v>
      </c>
      <c r="D160" s="60" t="s">
        <v>138</v>
      </c>
      <c r="E160" s="31">
        <f>E161</f>
        <v>0</v>
      </c>
      <c r="F160" s="31">
        <f t="shared" si="56"/>
        <v>0</v>
      </c>
      <c r="G160" s="31">
        <f t="shared" si="56"/>
        <v>5000</v>
      </c>
      <c r="H160" s="31">
        <f t="shared" si="56"/>
        <v>0</v>
      </c>
      <c r="I160" s="91">
        <f t="shared" si="31"/>
        <v>0</v>
      </c>
      <c r="J160" s="31">
        <f t="shared" si="56"/>
        <v>0</v>
      </c>
      <c r="K160" s="31">
        <f t="shared" si="56"/>
        <v>0</v>
      </c>
      <c r="L160" s="31">
        <f t="shared" si="56"/>
        <v>0</v>
      </c>
      <c r="M160" s="31">
        <f t="shared" si="56"/>
        <v>0</v>
      </c>
      <c r="N160" s="31">
        <f t="shared" si="56"/>
        <v>0</v>
      </c>
    </row>
    <row r="161" spans="1:14" ht="12.75" hidden="1">
      <c r="A161" s="128"/>
      <c r="B161" s="130"/>
      <c r="C161" s="56"/>
      <c r="D161" s="60" t="s">
        <v>139</v>
      </c>
      <c r="E161" s="31"/>
      <c r="F161" s="31"/>
      <c r="G161" s="31">
        <v>5000</v>
      </c>
      <c r="H161" s="31"/>
      <c r="I161" s="91">
        <f t="shared" si="31"/>
        <v>0</v>
      </c>
      <c r="J161" s="91"/>
      <c r="K161" s="31"/>
      <c r="L161" s="31"/>
      <c r="M161" s="27"/>
      <c r="N161" s="90"/>
    </row>
    <row r="162" spans="1:14" s="12" customFormat="1" ht="12.75" hidden="1">
      <c r="A162" s="124">
        <v>926</v>
      </c>
      <c r="B162" s="35"/>
      <c r="C162" s="35"/>
      <c r="D162" s="36" t="s">
        <v>33</v>
      </c>
      <c r="E162" s="22">
        <f>E163+E173</f>
        <v>2110939.05</v>
      </c>
      <c r="F162" s="22">
        <f>F163+F173</f>
        <v>95366.04000000001</v>
      </c>
      <c r="G162" s="22">
        <f>G163+G173</f>
        <v>96827.67</v>
      </c>
      <c r="H162" s="22">
        <f>H163+H173</f>
        <v>92702.28</v>
      </c>
      <c r="I162" s="91">
        <f t="shared" si="31"/>
        <v>95.73945133658592</v>
      </c>
      <c r="J162" s="92">
        <f>H162/E162*100</f>
        <v>4.391518551897555</v>
      </c>
      <c r="K162" s="22">
        <f>K163+K173</f>
        <v>0</v>
      </c>
      <c r="L162" s="22">
        <f>L163+L173</f>
        <v>0</v>
      </c>
      <c r="M162" s="29">
        <f>H162-L162</f>
        <v>92702.28</v>
      </c>
      <c r="N162" s="88">
        <f>G162-H162-K162</f>
        <v>4125.389999999999</v>
      </c>
    </row>
    <row r="163" spans="1:14" s="12" customFormat="1" ht="12.75" hidden="1">
      <c r="A163" s="163"/>
      <c r="B163" s="124">
        <v>92601</v>
      </c>
      <c r="C163" s="35"/>
      <c r="D163" s="36" t="s">
        <v>40</v>
      </c>
      <c r="E163" s="22">
        <f>E168+E166+E170+E164</f>
        <v>277147.39</v>
      </c>
      <c r="F163" s="22">
        <f aca="true" t="shared" si="57" ref="F163:N163">F168+F166+F170+F164</f>
        <v>31269.56</v>
      </c>
      <c r="G163" s="22">
        <f t="shared" si="57"/>
        <v>37346.28</v>
      </c>
      <c r="H163" s="22">
        <f t="shared" si="57"/>
        <v>34252.17</v>
      </c>
      <c r="I163" s="91">
        <f t="shared" si="31"/>
        <v>91.71507844958052</v>
      </c>
      <c r="J163" s="22">
        <f t="shared" si="57"/>
        <v>245.16140650158684</v>
      </c>
      <c r="K163" s="22">
        <f t="shared" si="57"/>
        <v>0</v>
      </c>
      <c r="L163" s="22">
        <f t="shared" si="57"/>
        <v>0</v>
      </c>
      <c r="M163" s="22">
        <f t="shared" si="57"/>
        <v>34252.17</v>
      </c>
      <c r="N163" s="22">
        <f t="shared" si="57"/>
        <v>0</v>
      </c>
    </row>
    <row r="164" spans="1:14" s="12" customFormat="1" ht="22.5" hidden="1">
      <c r="A164" s="163"/>
      <c r="B164" s="125"/>
      <c r="C164" s="100">
        <v>6050</v>
      </c>
      <c r="D164" s="60" t="s">
        <v>11</v>
      </c>
      <c r="E164" s="22">
        <f>E165</f>
        <v>0</v>
      </c>
      <c r="F164" s="22">
        <f aca="true" t="shared" si="58" ref="F164:N164">F165</f>
        <v>6000</v>
      </c>
      <c r="G164" s="22">
        <f t="shared" si="58"/>
        <v>6369</v>
      </c>
      <c r="H164" s="22">
        <f t="shared" si="58"/>
        <v>6343.02</v>
      </c>
      <c r="I164" s="91">
        <f t="shared" si="31"/>
        <v>99.59208666980687</v>
      </c>
      <c r="J164" s="22">
        <f t="shared" si="58"/>
        <v>0</v>
      </c>
      <c r="K164" s="22">
        <f t="shared" si="58"/>
        <v>0</v>
      </c>
      <c r="L164" s="22">
        <f t="shared" si="58"/>
        <v>0</v>
      </c>
      <c r="M164" s="22">
        <f t="shared" si="58"/>
        <v>6343.02</v>
      </c>
      <c r="N164" s="22">
        <f t="shared" si="58"/>
        <v>0</v>
      </c>
    </row>
    <row r="165" spans="1:14" s="12" customFormat="1" ht="21" hidden="1">
      <c r="A165" s="163"/>
      <c r="B165" s="125"/>
      <c r="C165" s="100"/>
      <c r="D165" s="116" t="s">
        <v>111</v>
      </c>
      <c r="E165" s="22"/>
      <c r="F165" s="22">
        <v>6000</v>
      </c>
      <c r="G165" s="22">
        <v>6369</v>
      </c>
      <c r="H165" s="22">
        <v>6343.02</v>
      </c>
      <c r="I165" s="91">
        <f t="shared" si="31"/>
        <v>99.59208666980687</v>
      </c>
      <c r="J165" s="92"/>
      <c r="K165" s="22"/>
      <c r="L165" s="22"/>
      <c r="M165" s="22">
        <v>6343.02</v>
      </c>
      <c r="N165" s="22"/>
    </row>
    <row r="166" spans="1:14" s="12" customFormat="1" ht="21" hidden="1">
      <c r="A166" s="163"/>
      <c r="B166" s="125"/>
      <c r="C166" s="124">
        <v>6057</v>
      </c>
      <c r="D166" s="25" t="s">
        <v>6</v>
      </c>
      <c r="E166" s="22">
        <f>E167</f>
        <v>200354.69</v>
      </c>
      <c r="F166" s="22">
        <f>F167</f>
        <v>0</v>
      </c>
      <c r="G166" s="22">
        <f>G167</f>
        <v>0</v>
      </c>
      <c r="H166" s="22">
        <f>H167</f>
        <v>0</v>
      </c>
      <c r="I166" s="91"/>
      <c r="J166" s="92"/>
      <c r="K166" s="22">
        <f>K167</f>
        <v>0</v>
      </c>
      <c r="L166" s="22">
        <f>L167</f>
        <v>0</v>
      </c>
      <c r="M166" s="22">
        <f>M167</f>
        <v>0</v>
      </c>
      <c r="N166" s="22">
        <f>N167</f>
        <v>0</v>
      </c>
    </row>
    <row r="167" spans="1:14" s="12" customFormat="1" ht="60" hidden="1">
      <c r="A167" s="163"/>
      <c r="B167" s="125"/>
      <c r="C167" s="125"/>
      <c r="D167" s="67" t="s">
        <v>56</v>
      </c>
      <c r="E167" s="38">
        <v>200354.69</v>
      </c>
      <c r="F167" s="38"/>
      <c r="G167" s="38"/>
      <c r="H167" s="38"/>
      <c r="I167" s="91"/>
      <c r="J167" s="91"/>
      <c r="K167" s="22"/>
      <c r="L167" s="38"/>
      <c r="M167" s="27">
        <f>H167-L167</f>
        <v>0</v>
      </c>
      <c r="N167" s="88">
        <f>G167-H167-K167</f>
        <v>0</v>
      </c>
    </row>
    <row r="168" spans="1:14" s="12" customFormat="1" ht="21" hidden="1">
      <c r="A168" s="163"/>
      <c r="B168" s="125"/>
      <c r="C168" s="124">
        <v>6059</v>
      </c>
      <c r="D168" s="25" t="s">
        <v>6</v>
      </c>
      <c r="E168" s="22">
        <f>E169</f>
        <v>65408.71</v>
      </c>
      <c r="F168" s="22">
        <f aca="true" t="shared" si="59" ref="F168:N168">F169</f>
        <v>0</v>
      </c>
      <c r="G168" s="22">
        <f t="shared" si="59"/>
        <v>0</v>
      </c>
      <c r="H168" s="22">
        <f t="shared" si="59"/>
        <v>0</v>
      </c>
      <c r="I168" s="91"/>
      <c r="J168" s="92"/>
      <c r="K168" s="22">
        <f t="shared" si="59"/>
        <v>0</v>
      </c>
      <c r="L168" s="22">
        <f t="shared" si="59"/>
        <v>0</v>
      </c>
      <c r="M168" s="22">
        <f t="shared" si="59"/>
        <v>0</v>
      </c>
      <c r="N168" s="22">
        <f t="shared" si="59"/>
        <v>0</v>
      </c>
    </row>
    <row r="169" spans="1:14" s="58" customFormat="1" ht="60" hidden="1">
      <c r="A169" s="163"/>
      <c r="B169" s="127"/>
      <c r="C169" s="127"/>
      <c r="D169" s="67" t="s">
        <v>56</v>
      </c>
      <c r="E169" s="38">
        <v>65408.71</v>
      </c>
      <c r="F169" s="38"/>
      <c r="G169" s="38"/>
      <c r="H169" s="38"/>
      <c r="I169" s="91"/>
      <c r="J169" s="92"/>
      <c r="K169" s="51"/>
      <c r="L169" s="51"/>
      <c r="M169" s="27">
        <f>H169-L169</f>
        <v>0</v>
      </c>
      <c r="N169" s="88">
        <f>G169-H169-K169</f>
        <v>0</v>
      </c>
    </row>
    <row r="170" spans="1:14" s="58" customFormat="1" ht="21" hidden="1">
      <c r="A170" s="163"/>
      <c r="B170" s="127"/>
      <c r="C170" s="145">
        <v>6060</v>
      </c>
      <c r="D170" s="25" t="s">
        <v>22</v>
      </c>
      <c r="E170" s="22">
        <f>E171+E172</f>
        <v>11383.99</v>
      </c>
      <c r="F170" s="22">
        <f aca="true" t="shared" si="60" ref="F170:N170">F171+F172</f>
        <v>25269.56</v>
      </c>
      <c r="G170" s="22">
        <f t="shared" si="60"/>
        <v>30977.28</v>
      </c>
      <c r="H170" s="22">
        <f t="shared" si="60"/>
        <v>27909.149999999998</v>
      </c>
      <c r="I170" s="91">
        <f aca="true" t="shared" si="61" ref="I170:I175">(H170/G170)*100</f>
        <v>90.09554744638652</v>
      </c>
      <c r="J170" s="92">
        <f>H170/E170*100</f>
        <v>245.16140650158684</v>
      </c>
      <c r="K170" s="22">
        <f t="shared" si="60"/>
        <v>0</v>
      </c>
      <c r="L170" s="22">
        <f t="shared" si="60"/>
        <v>0</v>
      </c>
      <c r="M170" s="22">
        <f t="shared" si="60"/>
        <v>27909.149999999998</v>
      </c>
      <c r="N170" s="22">
        <f t="shared" si="60"/>
        <v>0</v>
      </c>
    </row>
    <row r="171" spans="1:14" s="58" customFormat="1" ht="22.5" hidden="1">
      <c r="A171" s="163"/>
      <c r="B171" s="128"/>
      <c r="C171" s="128"/>
      <c r="D171" s="60" t="s">
        <v>64</v>
      </c>
      <c r="E171" s="38">
        <v>11383.99</v>
      </c>
      <c r="F171" s="38">
        <v>6490</v>
      </c>
      <c r="G171" s="38">
        <v>6490</v>
      </c>
      <c r="H171" s="38">
        <v>4102.05</v>
      </c>
      <c r="I171" s="91">
        <f t="shared" si="61"/>
        <v>63.205701078582436</v>
      </c>
      <c r="J171" s="92">
        <f>H171/E171*100</f>
        <v>36.03349967805664</v>
      </c>
      <c r="K171" s="51"/>
      <c r="L171" s="37"/>
      <c r="M171" s="27">
        <f>H171-L171</f>
        <v>4102.05</v>
      </c>
      <c r="N171" s="88"/>
    </row>
    <row r="172" spans="1:14" s="58" customFormat="1" ht="21" hidden="1">
      <c r="A172" s="163"/>
      <c r="B172" s="105"/>
      <c r="C172" s="106"/>
      <c r="D172" s="116" t="s">
        <v>111</v>
      </c>
      <c r="E172" s="38"/>
      <c r="F172" s="38">
        <v>18779.56</v>
      </c>
      <c r="G172" s="38">
        <v>24487.28</v>
      </c>
      <c r="H172" s="38">
        <v>23807.1</v>
      </c>
      <c r="I172" s="91">
        <f t="shared" si="61"/>
        <v>97.22231297228602</v>
      </c>
      <c r="J172" s="92"/>
      <c r="K172" s="51"/>
      <c r="L172" s="37"/>
      <c r="M172" s="27">
        <v>23807.1</v>
      </c>
      <c r="N172" s="88"/>
    </row>
    <row r="173" spans="1:14" ht="12.75" customHeight="1" hidden="1">
      <c r="A173" s="163"/>
      <c r="B173" s="134">
        <v>92695</v>
      </c>
      <c r="C173" s="53"/>
      <c r="D173" s="25" t="s">
        <v>41</v>
      </c>
      <c r="E173" s="26">
        <f>E178+E176+E174+E180</f>
        <v>1833791.66</v>
      </c>
      <c r="F173" s="26">
        <f>F178+F176+F174+F180</f>
        <v>64096.48</v>
      </c>
      <c r="G173" s="26">
        <f>G178+G176+G174+G180</f>
        <v>59481.39</v>
      </c>
      <c r="H173" s="26">
        <f>H178+H176+H174+H180</f>
        <v>58450.11</v>
      </c>
      <c r="I173" s="91">
        <f t="shared" si="61"/>
        <v>98.26621402088956</v>
      </c>
      <c r="J173" s="92">
        <f>H173/E173*100</f>
        <v>3.187390982026824</v>
      </c>
      <c r="K173" s="26">
        <f>K178+K176+K174+K180</f>
        <v>0</v>
      </c>
      <c r="L173" s="26">
        <f>L178+L176+L174+L180</f>
        <v>0</v>
      </c>
      <c r="M173" s="26">
        <f>M178+M176+M174+M180</f>
        <v>31606.379999999997</v>
      </c>
      <c r="N173" s="86">
        <f>N178+N176</f>
        <v>0</v>
      </c>
    </row>
    <row r="174" spans="1:14" ht="27" customHeight="1" hidden="1">
      <c r="A174" s="163"/>
      <c r="B174" s="165"/>
      <c r="C174" s="134">
        <v>6050</v>
      </c>
      <c r="D174" s="25" t="s">
        <v>10</v>
      </c>
      <c r="E174" s="26">
        <f>E175</f>
        <v>0</v>
      </c>
      <c r="F174" s="26">
        <f aca="true" t="shared" si="62" ref="F174:M174">F175</f>
        <v>25990</v>
      </c>
      <c r="G174" s="26">
        <f t="shared" si="62"/>
        <v>27241.52</v>
      </c>
      <c r="H174" s="26">
        <f t="shared" si="62"/>
        <v>27223.89</v>
      </c>
      <c r="I174" s="91">
        <f t="shared" si="61"/>
        <v>99.93528261271764</v>
      </c>
      <c r="J174" s="92"/>
      <c r="K174" s="26">
        <f t="shared" si="62"/>
        <v>0</v>
      </c>
      <c r="L174" s="26">
        <f t="shared" si="62"/>
        <v>0</v>
      </c>
      <c r="M174" s="26">
        <f t="shared" si="62"/>
        <v>27223.89</v>
      </c>
      <c r="N174" s="86"/>
    </row>
    <row r="175" spans="1:14" ht="36" customHeight="1" hidden="1">
      <c r="A175" s="163"/>
      <c r="B175" s="165"/>
      <c r="C175" s="162"/>
      <c r="D175" s="116" t="s">
        <v>111</v>
      </c>
      <c r="E175" s="26"/>
      <c r="F175" s="31">
        <v>25990</v>
      </c>
      <c r="G175" s="31">
        <v>27241.52</v>
      </c>
      <c r="H175" s="31">
        <v>27223.89</v>
      </c>
      <c r="I175" s="91">
        <f t="shared" si="61"/>
        <v>99.93528261271764</v>
      </c>
      <c r="J175" s="92"/>
      <c r="K175" s="26"/>
      <c r="L175" s="26"/>
      <c r="M175" s="29">
        <v>27223.89</v>
      </c>
      <c r="N175" s="86"/>
    </row>
    <row r="176" spans="1:14" s="63" customFormat="1" ht="21.75" customHeight="1" hidden="1">
      <c r="A176" s="163"/>
      <c r="B176" s="165"/>
      <c r="C176" s="146">
        <v>6057</v>
      </c>
      <c r="D176" s="25" t="s">
        <v>10</v>
      </c>
      <c r="E176" s="26">
        <f>E177</f>
        <v>1508580.18</v>
      </c>
      <c r="F176" s="26">
        <f aca="true" t="shared" si="63" ref="F176:N176">F177</f>
        <v>0</v>
      </c>
      <c r="G176" s="26">
        <f t="shared" si="63"/>
        <v>0</v>
      </c>
      <c r="H176" s="26">
        <f t="shared" si="63"/>
        <v>0</v>
      </c>
      <c r="I176" s="26">
        <f t="shared" si="63"/>
        <v>0</v>
      </c>
      <c r="J176" s="26">
        <f t="shared" si="63"/>
        <v>0</v>
      </c>
      <c r="K176" s="26">
        <f t="shared" si="63"/>
        <v>0</v>
      </c>
      <c r="L176" s="26">
        <f t="shared" si="63"/>
        <v>0</v>
      </c>
      <c r="M176" s="26">
        <f t="shared" si="63"/>
        <v>0</v>
      </c>
      <c r="N176" s="26">
        <f t="shared" si="63"/>
        <v>0</v>
      </c>
    </row>
    <row r="177" spans="1:14" s="63" customFormat="1" ht="36.75" customHeight="1" hidden="1">
      <c r="A177" s="163"/>
      <c r="B177" s="165"/>
      <c r="C177" s="128"/>
      <c r="D177" s="67" t="s">
        <v>45</v>
      </c>
      <c r="E177" s="31">
        <v>1508580.18</v>
      </c>
      <c r="F177" s="31"/>
      <c r="G177" s="31"/>
      <c r="H177" s="31"/>
      <c r="I177" s="91"/>
      <c r="J177" s="92"/>
      <c r="K177" s="62"/>
      <c r="L177" s="61"/>
      <c r="M177" s="27">
        <f>H177-L177</f>
        <v>0</v>
      </c>
      <c r="N177" s="87">
        <f>G177-H177-K177</f>
        <v>0</v>
      </c>
    </row>
    <row r="178" spans="1:14" ht="21.75" customHeight="1" hidden="1">
      <c r="A178" s="163"/>
      <c r="B178" s="165"/>
      <c r="C178" s="134">
        <v>6059</v>
      </c>
      <c r="D178" s="25" t="s">
        <v>10</v>
      </c>
      <c r="E178" s="26">
        <f>E179</f>
        <v>325211.48</v>
      </c>
      <c r="F178" s="26">
        <f aca="true" t="shared" si="64" ref="F178:N178">F179</f>
        <v>0</v>
      </c>
      <c r="G178" s="26">
        <f t="shared" si="64"/>
        <v>0</v>
      </c>
      <c r="H178" s="26">
        <f t="shared" si="64"/>
        <v>0</v>
      </c>
      <c r="I178" s="26">
        <f t="shared" si="64"/>
        <v>0</v>
      </c>
      <c r="J178" s="26">
        <f t="shared" si="64"/>
        <v>0</v>
      </c>
      <c r="K178" s="26">
        <f t="shared" si="64"/>
        <v>0</v>
      </c>
      <c r="L178" s="26">
        <f t="shared" si="64"/>
        <v>0</v>
      </c>
      <c r="M178" s="26">
        <f t="shared" si="64"/>
        <v>0</v>
      </c>
      <c r="N178" s="26">
        <f t="shared" si="64"/>
        <v>0</v>
      </c>
    </row>
    <row r="179" spans="1:14" ht="39" customHeight="1" hidden="1">
      <c r="A179" s="163"/>
      <c r="B179" s="165"/>
      <c r="C179" s="127"/>
      <c r="D179" s="67" t="s">
        <v>45</v>
      </c>
      <c r="E179" s="31">
        <v>325211.48</v>
      </c>
      <c r="F179" s="31"/>
      <c r="G179" s="31"/>
      <c r="H179" s="31"/>
      <c r="I179" s="91"/>
      <c r="J179" s="92">
        <f>H179/E179*100</f>
        <v>0</v>
      </c>
      <c r="K179" s="27"/>
      <c r="L179" s="28"/>
      <c r="M179" s="27">
        <f>H179-L179</f>
        <v>0</v>
      </c>
      <c r="N179" s="87">
        <f>G179-H179-K179</f>
        <v>0</v>
      </c>
    </row>
    <row r="180" spans="1:14" ht="21" hidden="1">
      <c r="A180" s="163"/>
      <c r="B180" s="127"/>
      <c r="C180" s="99">
        <v>6060</v>
      </c>
      <c r="D180" s="25" t="s">
        <v>22</v>
      </c>
      <c r="E180" s="31">
        <f>E182+E181</f>
        <v>0</v>
      </c>
      <c r="F180" s="31">
        <f>F182+F181</f>
        <v>38106.48</v>
      </c>
      <c r="G180" s="31">
        <f>G182+G181</f>
        <v>32239.87</v>
      </c>
      <c r="H180" s="31">
        <f>H182+H181</f>
        <v>31226.22</v>
      </c>
      <c r="I180" s="91">
        <f aca="true" t="shared" si="65" ref="I180:I187">(H180/G180)*100</f>
        <v>96.85591163984223</v>
      </c>
      <c r="J180" s="92"/>
      <c r="K180" s="31">
        <f>K182</f>
        <v>0</v>
      </c>
      <c r="L180" s="31">
        <f>L182</f>
        <v>0</v>
      </c>
      <c r="M180" s="31">
        <f>M182</f>
        <v>4382.49</v>
      </c>
      <c r="N180" s="87"/>
    </row>
    <row r="181" spans="1:14" ht="21" hidden="1">
      <c r="A181" s="163"/>
      <c r="B181" s="127"/>
      <c r="C181" s="99"/>
      <c r="D181" s="116" t="s">
        <v>111</v>
      </c>
      <c r="E181" s="31"/>
      <c r="F181" s="31">
        <v>33268.48</v>
      </c>
      <c r="G181" s="31">
        <v>27401.87</v>
      </c>
      <c r="H181" s="31">
        <v>26843.73</v>
      </c>
      <c r="I181" s="91">
        <f t="shared" si="65"/>
        <v>97.96313171327358</v>
      </c>
      <c r="J181" s="92"/>
      <c r="K181" s="31"/>
      <c r="L181" s="31"/>
      <c r="M181" s="31">
        <v>26843.73</v>
      </c>
      <c r="N181" s="87"/>
    </row>
    <row r="182" spans="1:14" ht="23.25" customHeight="1" hidden="1">
      <c r="A182" s="164"/>
      <c r="B182" s="128"/>
      <c r="C182" s="99"/>
      <c r="D182" s="67" t="s">
        <v>112</v>
      </c>
      <c r="E182" s="31"/>
      <c r="F182" s="31">
        <v>4838</v>
      </c>
      <c r="G182" s="31">
        <v>4838</v>
      </c>
      <c r="H182" s="31">
        <v>4382.49</v>
      </c>
      <c r="I182" s="91">
        <f t="shared" si="65"/>
        <v>90.58474576271186</v>
      </c>
      <c r="J182" s="92"/>
      <c r="K182" s="27"/>
      <c r="L182" s="28"/>
      <c r="M182" s="27">
        <v>4382.49</v>
      </c>
      <c r="N182" s="87"/>
    </row>
    <row r="183" spans="1:14" ht="24.75" customHeight="1">
      <c r="A183" s="136"/>
      <c r="B183" s="137"/>
      <c r="C183" s="138"/>
      <c r="D183" s="45" t="s">
        <v>43</v>
      </c>
      <c r="E183" s="46">
        <f>E5+E33+E61+E77+E94+E111+E118+E150+E162</f>
        <v>2297892.63</v>
      </c>
      <c r="F183" s="46">
        <f>F5+F33+F61+F77+F94+F111+F118+F150+F162</f>
        <v>7544170.93</v>
      </c>
      <c r="G183" s="46">
        <f>G5+G33+G61+G77+G94+G111+G118+G150+G162</f>
        <v>1252109.12</v>
      </c>
      <c r="H183" s="46">
        <f>H5+H33+H61+H77+H94+H111+H118+H150+H162</f>
        <v>932652.5</v>
      </c>
      <c r="I183" s="91">
        <f t="shared" si="65"/>
        <v>74.48651919410985</v>
      </c>
      <c r="J183" s="92">
        <f>H183/E183*100</f>
        <v>40.587296718036825</v>
      </c>
      <c r="K183" s="46">
        <f>K5+K33+K61+K77+K94+K111+K118+K150+K162</f>
        <v>0</v>
      </c>
      <c r="L183" s="46">
        <f>L5+L33+L61+L77+L94+L111+L118+L150+L162</f>
        <v>34709.4</v>
      </c>
      <c r="M183" s="46">
        <f>M5+M33+M61+M77+M94+M111+M118+M150+M162</f>
        <v>897943.0999999999</v>
      </c>
      <c r="N183" s="46">
        <f>N5+N33+N61+N77+N94+N111+N118+N150+N162</f>
        <v>71565.03999999998</v>
      </c>
    </row>
    <row r="184" spans="1:14" ht="12.75">
      <c r="A184" s="139"/>
      <c r="B184" s="140"/>
      <c r="C184" s="141"/>
      <c r="D184" s="47" t="s">
        <v>26</v>
      </c>
      <c r="E184" s="31">
        <f>E183-E185</f>
        <v>2289295.9099999997</v>
      </c>
      <c r="F184" s="31">
        <f>F183-F185</f>
        <v>7399170.93</v>
      </c>
      <c r="G184" s="31">
        <f>G183-G185</f>
        <v>1052409.12</v>
      </c>
      <c r="H184" s="31">
        <f>H183-H185</f>
        <v>733967.67</v>
      </c>
      <c r="I184" s="91">
        <f t="shared" si="65"/>
        <v>69.74166757505864</v>
      </c>
      <c r="J184" s="91">
        <f aca="true" t="shared" si="66" ref="J184:J195">H184/E184*100</f>
        <v>32.060847476899575</v>
      </c>
      <c r="K184" s="31">
        <f>K183-K185</f>
        <v>0</v>
      </c>
      <c r="L184" s="31">
        <f>L183-L185</f>
        <v>34709.4</v>
      </c>
      <c r="M184" s="31">
        <f>M183-M185</f>
        <v>699258.2699999999</v>
      </c>
      <c r="N184" s="88">
        <f>G184-H184-K184</f>
        <v>318441.45000000007</v>
      </c>
    </row>
    <row r="185" spans="1:14" ht="12.75">
      <c r="A185" s="139"/>
      <c r="B185" s="140"/>
      <c r="C185" s="141"/>
      <c r="D185" s="48" t="s">
        <v>27</v>
      </c>
      <c r="E185" s="41">
        <f>E156+E35+E37</f>
        <v>8596.72</v>
      </c>
      <c r="F185" s="41">
        <f>F156+F35+F37</f>
        <v>145000</v>
      </c>
      <c r="G185" s="41">
        <f>G156+G35+G37</f>
        <v>199700</v>
      </c>
      <c r="H185" s="41">
        <f>H156+H35+H37</f>
        <v>198684.83</v>
      </c>
      <c r="I185" s="91">
        <f t="shared" si="65"/>
        <v>99.49165247871807</v>
      </c>
      <c r="J185" s="41">
        <f>J156+J35+J37</f>
        <v>290.8085874612643</v>
      </c>
      <c r="K185" s="41">
        <f>K156+K35+K37</f>
        <v>0</v>
      </c>
      <c r="L185" s="41">
        <f>L156+L35+L37</f>
        <v>0</v>
      </c>
      <c r="M185" s="41">
        <f>M156+M35+M37</f>
        <v>198684.83</v>
      </c>
      <c r="N185" s="41">
        <f>N156+N35+N37</f>
        <v>0</v>
      </c>
    </row>
    <row r="186" spans="1:14" ht="12.75">
      <c r="A186" s="139"/>
      <c r="B186" s="140"/>
      <c r="C186" s="141"/>
      <c r="D186" s="48" t="s">
        <v>38</v>
      </c>
      <c r="E186" s="41">
        <f>SUM(E184:E185)</f>
        <v>2297892.63</v>
      </c>
      <c r="F186" s="41">
        <f>SUM(F184:F185)</f>
        <v>7544170.93</v>
      </c>
      <c r="G186" s="41">
        <f>SUM(G184:G185)</f>
        <v>1252109.12</v>
      </c>
      <c r="H186" s="41">
        <f>SUM(H184:H185)</f>
        <v>932652.5</v>
      </c>
      <c r="I186" s="91">
        <f t="shared" si="65"/>
        <v>74.48651919410985</v>
      </c>
      <c r="J186" s="91">
        <f t="shared" si="66"/>
        <v>40.587296718036825</v>
      </c>
      <c r="K186" s="52">
        <f>SUM(K184:K185)</f>
        <v>0</v>
      </c>
      <c r="L186" s="52">
        <f>SUM(L184:L185)</f>
        <v>34709.4</v>
      </c>
      <c r="M186" s="52">
        <f>SUM(M184:M185)</f>
        <v>897943.0999999999</v>
      </c>
      <c r="N186" s="88">
        <f>G186-H186-K186</f>
        <v>319456.6200000001</v>
      </c>
    </row>
    <row r="187" spans="1:14" ht="12.75">
      <c r="A187" s="139"/>
      <c r="B187" s="140"/>
      <c r="C187" s="141"/>
      <c r="D187" s="47" t="s">
        <v>34</v>
      </c>
      <c r="E187" s="68">
        <v>25401784.94</v>
      </c>
      <c r="F187" s="68">
        <v>31176136.13</v>
      </c>
      <c r="G187" s="31">
        <v>29964434.23</v>
      </c>
      <c r="H187" s="31">
        <v>28191898.92</v>
      </c>
      <c r="I187" s="91">
        <f t="shared" si="65"/>
        <v>94.08453603230272</v>
      </c>
      <c r="J187" s="91">
        <f t="shared" si="66"/>
        <v>110.98392883252244</v>
      </c>
      <c r="K187" s="27"/>
      <c r="L187" s="77">
        <f>L186/L188*100</f>
        <v>3.721579044713868</v>
      </c>
      <c r="M187" s="78">
        <f>M186/L188*100</f>
        <v>96.27842095528612</v>
      </c>
      <c r="N187" s="88">
        <f>G187-H187-K187</f>
        <v>1772535.3099999987</v>
      </c>
    </row>
    <row r="188" spans="1:14" ht="22.5">
      <c r="A188" s="142"/>
      <c r="B188" s="143"/>
      <c r="C188" s="144"/>
      <c r="D188" s="49" t="s">
        <v>35</v>
      </c>
      <c r="E188" s="76">
        <f>(E186/E187)*100</f>
        <v>9.046185673281272</v>
      </c>
      <c r="F188" s="76">
        <f>(F186/F187)*100</f>
        <v>24.198543714788432</v>
      </c>
      <c r="G188" s="76">
        <f>(G186/G187)*100</f>
        <v>4.178650964637286</v>
      </c>
      <c r="H188" s="76">
        <f>(H186/H187)*100</f>
        <v>3.3082287314046597</v>
      </c>
      <c r="I188" s="76">
        <f>(I186/I187)*100</f>
        <v>79.16977894064956</v>
      </c>
      <c r="J188" s="91">
        <f t="shared" si="66"/>
        <v>36.57042703839048</v>
      </c>
      <c r="K188" s="76"/>
      <c r="L188" s="131">
        <f>L186+M186</f>
        <v>932652.4999999999</v>
      </c>
      <c r="M188" s="132"/>
      <c r="N188" s="76">
        <f>(N186/N187)*100</f>
        <v>18.022581451423967</v>
      </c>
    </row>
    <row r="189" spans="2:14" ht="12.75">
      <c r="B189" t="s">
        <v>69</v>
      </c>
      <c r="E189" s="110">
        <f>E15+E49+E122+E146+E166+E176</f>
        <v>1708934.8699999999</v>
      </c>
      <c r="F189" s="110">
        <f aca="true" t="shared" si="67" ref="F189:N189">F15+F49+F122+F146+F166+F176</f>
        <v>2657887.39</v>
      </c>
      <c r="G189" s="110">
        <f t="shared" si="67"/>
        <v>129.2</v>
      </c>
      <c r="H189" s="110">
        <f t="shared" si="67"/>
        <v>0</v>
      </c>
      <c r="I189" s="110">
        <f t="shared" si="67"/>
        <v>0</v>
      </c>
      <c r="J189" s="91">
        <f t="shared" si="66"/>
        <v>0</v>
      </c>
      <c r="K189" s="110">
        <f t="shared" si="67"/>
        <v>0</v>
      </c>
      <c r="L189" s="110">
        <f t="shared" si="67"/>
        <v>0</v>
      </c>
      <c r="M189" s="110">
        <f t="shared" si="67"/>
        <v>0</v>
      </c>
      <c r="N189" s="110">
        <f t="shared" si="67"/>
        <v>50</v>
      </c>
    </row>
    <row r="190" spans="2:14" ht="12.75">
      <c r="B190" t="s">
        <v>70</v>
      </c>
      <c r="E190" s="110">
        <f>E24++E53+E126+E148+E168+E178</f>
        <v>390620.19</v>
      </c>
      <c r="F190" s="110">
        <f aca="true" t="shared" si="68" ref="F190:N190">F24++F53+F126+F148+F168+F178</f>
        <v>1498839.26</v>
      </c>
      <c r="G190" s="110">
        <f t="shared" si="68"/>
        <v>52551.8</v>
      </c>
      <c r="H190" s="110">
        <f t="shared" si="68"/>
        <v>2593.8</v>
      </c>
      <c r="I190" s="110">
        <f t="shared" si="68"/>
        <v>68.77469764829362</v>
      </c>
      <c r="J190" s="91">
        <f t="shared" si="66"/>
        <v>0.6640209764886962</v>
      </c>
      <c r="K190" s="110">
        <f t="shared" si="68"/>
        <v>0</v>
      </c>
      <c r="L190" s="110">
        <f t="shared" si="68"/>
        <v>0</v>
      </c>
      <c r="M190" s="110">
        <f t="shared" si="68"/>
        <v>2593.8</v>
      </c>
      <c r="N190" s="110">
        <f t="shared" si="68"/>
        <v>13276</v>
      </c>
    </row>
    <row r="191" spans="4:14" ht="12.75">
      <c r="D191" s="11" t="s">
        <v>72</v>
      </c>
      <c r="E191" s="111">
        <f>SUM(E189:E190)</f>
        <v>2099555.06</v>
      </c>
      <c r="F191" s="111">
        <f aca="true" t="shared" si="69" ref="F191:N191">SUM(F189:F190)</f>
        <v>4156726.6500000004</v>
      </c>
      <c r="G191" s="111">
        <f t="shared" si="69"/>
        <v>52681</v>
      </c>
      <c r="H191" s="111">
        <f t="shared" si="69"/>
        <v>2593.8</v>
      </c>
      <c r="I191" s="76">
        <f>H191/G191*100</f>
        <v>4.923596742658644</v>
      </c>
      <c r="J191" s="91">
        <f t="shared" si="66"/>
        <v>0.12354046099653133</v>
      </c>
      <c r="K191" s="111">
        <f t="shared" si="69"/>
        <v>0</v>
      </c>
      <c r="L191" s="111">
        <f t="shared" si="69"/>
        <v>0</v>
      </c>
      <c r="M191" s="111">
        <f t="shared" si="69"/>
        <v>2593.8</v>
      </c>
      <c r="N191" s="111">
        <f t="shared" si="69"/>
        <v>13326</v>
      </c>
    </row>
    <row r="192" spans="2:14" ht="12.75">
      <c r="B192" t="s">
        <v>71</v>
      </c>
      <c r="E192" s="110">
        <f>E39+E57+E63+E72+E81+E98+E113+E116++E120+E131+E133+E139+E143+E170+E174+E180</f>
        <v>182740.85</v>
      </c>
      <c r="F192" s="110">
        <f aca="true" t="shared" si="70" ref="F192:N192">F39+F57+F63+F72+F81+F98+F113+F116++F120+F131+F133+F139+F143+F170+F174+F180</f>
        <v>1405346.99</v>
      </c>
      <c r="G192" s="110">
        <f t="shared" si="70"/>
        <v>592256.97</v>
      </c>
      <c r="H192" s="110">
        <f t="shared" si="70"/>
        <v>471932.11</v>
      </c>
      <c r="I192" s="76">
        <f>H192/G192*100</f>
        <v>79.68367345681048</v>
      </c>
      <c r="J192" s="91">
        <f t="shared" si="66"/>
        <v>258.25211494857336</v>
      </c>
      <c r="K192" s="110">
        <f t="shared" si="70"/>
        <v>0</v>
      </c>
      <c r="L192" s="110">
        <f t="shared" si="70"/>
        <v>20000</v>
      </c>
      <c r="M192" s="110">
        <f t="shared" si="70"/>
        <v>425088.38</v>
      </c>
      <c r="N192" s="110">
        <f t="shared" si="70"/>
        <v>11500.280000000004</v>
      </c>
    </row>
    <row r="193" spans="4:14" ht="12.75">
      <c r="D193" s="11" t="s">
        <v>73</v>
      </c>
      <c r="E193" s="111">
        <f>SUM(E191:E192)</f>
        <v>2282295.91</v>
      </c>
      <c r="F193" s="111">
        <f aca="true" t="shared" si="71" ref="F193:N193">SUM(F191:F192)</f>
        <v>5562073.640000001</v>
      </c>
      <c r="G193" s="111">
        <f t="shared" si="71"/>
        <v>644937.97</v>
      </c>
      <c r="H193" s="111">
        <f t="shared" si="71"/>
        <v>474525.91</v>
      </c>
      <c r="I193" s="76">
        <f>H193/G193*100</f>
        <v>73.57698446565334</v>
      </c>
      <c r="J193" s="91">
        <f t="shared" si="66"/>
        <v>20.791603223790553</v>
      </c>
      <c r="K193" s="111">
        <f t="shared" si="71"/>
        <v>0</v>
      </c>
      <c r="L193" s="111">
        <f t="shared" si="71"/>
        <v>20000</v>
      </c>
      <c r="M193" s="111">
        <f t="shared" si="71"/>
        <v>427682.18</v>
      </c>
      <c r="N193" s="111">
        <f t="shared" si="71"/>
        <v>24826.280000000006</v>
      </c>
    </row>
    <row r="194" spans="2:14" ht="12.75">
      <c r="B194" t="s">
        <v>74</v>
      </c>
      <c r="D194" t="s">
        <v>76</v>
      </c>
      <c r="E194" s="110">
        <f>+E96+E156</f>
        <v>15596.72</v>
      </c>
      <c r="F194" s="110">
        <f aca="true" t="shared" si="72" ref="F194:N194">+F96+F156</f>
        <v>25000</v>
      </c>
      <c r="G194" s="110">
        <f t="shared" si="72"/>
        <v>25000</v>
      </c>
      <c r="H194" s="110">
        <f t="shared" si="72"/>
        <v>25000</v>
      </c>
      <c r="I194" s="110">
        <f t="shared" si="72"/>
        <v>100</v>
      </c>
      <c r="J194" s="91">
        <f t="shared" si="66"/>
        <v>160.29011228001787</v>
      </c>
      <c r="K194" s="110">
        <f t="shared" si="72"/>
        <v>0</v>
      </c>
      <c r="L194" s="110">
        <f t="shared" si="72"/>
        <v>0</v>
      </c>
      <c r="M194" s="110">
        <f t="shared" si="72"/>
        <v>25000</v>
      </c>
      <c r="N194" s="110">
        <f t="shared" si="72"/>
        <v>0</v>
      </c>
    </row>
    <row r="195" spans="4:14" ht="12.75">
      <c r="D195" s="11" t="s">
        <v>75</v>
      </c>
      <c r="E195" s="111">
        <f>SUM(E193:E194)</f>
        <v>2297892.6300000004</v>
      </c>
      <c r="F195" s="111">
        <f aca="true" t="shared" si="73" ref="F195:N195">SUM(F193:F194)</f>
        <v>5587073.640000001</v>
      </c>
      <c r="G195" s="111">
        <f t="shared" si="73"/>
        <v>669937.97</v>
      </c>
      <c r="H195" s="111">
        <f t="shared" si="73"/>
        <v>499525.91</v>
      </c>
      <c r="I195" s="76">
        <f>H195/G195*100</f>
        <v>74.56300916934146</v>
      </c>
      <c r="J195" s="91">
        <f t="shared" si="66"/>
        <v>21.73843562046674</v>
      </c>
      <c r="K195" s="111">
        <f t="shared" si="73"/>
        <v>0</v>
      </c>
      <c r="L195" s="111">
        <f t="shared" si="73"/>
        <v>20000</v>
      </c>
      <c r="M195" s="111">
        <f t="shared" si="73"/>
        <v>452682.18</v>
      </c>
      <c r="N195" s="111">
        <f t="shared" si="73"/>
        <v>24826.280000000006</v>
      </c>
    </row>
  </sheetData>
  <sheetProtection/>
  <mergeCells count="50">
    <mergeCell ref="C176:C177"/>
    <mergeCell ref="C178:C179"/>
    <mergeCell ref="A183:C188"/>
    <mergeCell ref="L188:M188"/>
    <mergeCell ref="A150:A161"/>
    <mergeCell ref="B151:B156"/>
    <mergeCell ref="B159:B161"/>
    <mergeCell ref="A162:A182"/>
    <mergeCell ref="B163:B171"/>
    <mergeCell ref="C166:C167"/>
    <mergeCell ref="C168:C169"/>
    <mergeCell ref="C170:C171"/>
    <mergeCell ref="B173:B182"/>
    <mergeCell ref="C174:C175"/>
    <mergeCell ref="A118:A149"/>
    <mergeCell ref="B119:B129"/>
    <mergeCell ref="C120:C121"/>
    <mergeCell ref="C122:C125"/>
    <mergeCell ref="C126:C129"/>
    <mergeCell ref="B130:B134"/>
    <mergeCell ref="B138:B140"/>
    <mergeCell ref="B142:B149"/>
    <mergeCell ref="C143:C145"/>
    <mergeCell ref="A94:A110"/>
    <mergeCell ref="B97:B105"/>
    <mergeCell ref="C98:C103"/>
    <mergeCell ref="B106:B110"/>
    <mergeCell ref="A111:A117"/>
    <mergeCell ref="B112:B114"/>
    <mergeCell ref="B115:B117"/>
    <mergeCell ref="A61:A76"/>
    <mergeCell ref="B62:B76"/>
    <mergeCell ref="C63:C67"/>
    <mergeCell ref="C72:C76"/>
    <mergeCell ref="A77:A93"/>
    <mergeCell ref="B78:B86"/>
    <mergeCell ref="C81:C86"/>
    <mergeCell ref="B87:B93"/>
    <mergeCell ref="A33:A60"/>
    <mergeCell ref="B38:B60"/>
    <mergeCell ref="C39:C47"/>
    <mergeCell ref="C49:C52"/>
    <mergeCell ref="C53:C56"/>
    <mergeCell ref="C57:C59"/>
    <mergeCell ref="F1:J1"/>
    <mergeCell ref="G2:J2"/>
    <mergeCell ref="A5:A32"/>
    <mergeCell ref="B6:B32"/>
    <mergeCell ref="C15:C23"/>
    <mergeCell ref="C24:C32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2015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skarbnik</cp:lastModifiedBy>
  <cp:lastPrinted>2017-04-04T11:33:48Z</cp:lastPrinted>
  <dcterms:created xsi:type="dcterms:W3CDTF">2007-03-28T13:32:58Z</dcterms:created>
  <dcterms:modified xsi:type="dcterms:W3CDTF">2017-04-04T11:51:24Z</dcterms:modified>
  <cp:category/>
  <cp:version/>
  <cp:contentType/>
  <cp:contentStatus/>
</cp:coreProperties>
</file>