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540" activeTab="2"/>
  </bookViews>
  <sheets>
    <sheet name="pop 3" sheetId="1" r:id="rId1"/>
    <sheet name="pop 3a" sheetId="2" r:id="rId2"/>
    <sheet name="2a" sheetId="3" r:id="rId3"/>
  </sheets>
  <definedNames/>
  <calcPr fullCalcOnLoad="1"/>
</workbook>
</file>

<file path=xl/sharedStrings.xml><?xml version="1.0" encoding="utf-8"?>
<sst xmlns="http://schemas.openxmlformats.org/spreadsheetml/2006/main" count="469" uniqueCount="238">
  <si>
    <t>Planowane wydatki</t>
  </si>
  <si>
    <t>w tym żródła finansowania</t>
  </si>
  <si>
    <t>Lp.</t>
  </si>
  <si>
    <t>Dział</t>
  </si>
  <si>
    <t>Rozdz</t>
  </si>
  <si>
    <t>§**</t>
  </si>
  <si>
    <t>Nazwa zadania inwestycyjnego i okres realizacji (w latach)</t>
  </si>
  <si>
    <t>Dochody własne j.s.t (7-9-10-11)</t>
  </si>
  <si>
    <t>Kredyty i pożyczki</t>
  </si>
  <si>
    <t>środki pochodzące z innnych źródeł *</t>
  </si>
  <si>
    <t>środki wymienione w art. 5 pkt 2 i 3 u.f.p</t>
  </si>
  <si>
    <t>Jednostka organizacyjna realizująca zadania lub koordynująca program</t>
  </si>
  <si>
    <t>010</t>
  </si>
  <si>
    <t>01010</t>
  </si>
  <si>
    <t>Infrastruktura wodociągowa i sanitacyjna wsi</t>
  </si>
  <si>
    <t xml:space="preserve">Wydatki inwestycyjne jednostek budzetowych </t>
  </si>
  <si>
    <t>Gospodarka mieszkaniowa</t>
  </si>
  <si>
    <t>Gospodarka gruntami i nieruchomościami</t>
  </si>
  <si>
    <t>Bezpieczeństwo publiczne i ochrona przeciwpożarowa</t>
  </si>
  <si>
    <t>Ochotnicze straże pożarne</t>
  </si>
  <si>
    <t>Gospodarka komunalna i ochrona środowiska</t>
  </si>
  <si>
    <t>Gospodarka ściekowa i ochrona wód</t>
  </si>
  <si>
    <t>kredyt</t>
  </si>
  <si>
    <t>Kultura fizyczna i sport</t>
  </si>
  <si>
    <t xml:space="preserve">Wydatki inwestycyjne jednostek i zakładów budżetowych </t>
  </si>
  <si>
    <t>Ogółem</t>
  </si>
  <si>
    <t>Zbiorczo inwestycje wieloletnie i jednoroczne</t>
  </si>
  <si>
    <t>A. Dotacje i środki z budżetu państwa ( np. od wojewody, MEN, UKFiS,…)</t>
  </si>
  <si>
    <t>B. Środki i dotacje otrzymane od innych j.s.t. oraz innych jednostek zaliczanych do sektora finansów pub.</t>
  </si>
  <si>
    <t>C. Inne źródła</t>
  </si>
  <si>
    <t>* .Wybrać odpowiednie oznaczenie źródła finansowania</t>
  </si>
  <si>
    <t>** .kol.4 do wykorzystania fakultatywnego</t>
  </si>
  <si>
    <t>w złotych</t>
  </si>
  <si>
    <t>Łączne koszty finansowe</t>
  </si>
  <si>
    <t xml:space="preserve">Wydatki inwestycyjne jednostek budżetowych </t>
  </si>
  <si>
    <t>Zakupy inwestycyjne jednostek i zakładów budżetowych</t>
  </si>
  <si>
    <t>Transport i łączność</t>
  </si>
  <si>
    <t>Drogi publiczne i gminne</t>
  </si>
  <si>
    <t>Pozostała działalność</t>
  </si>
  <si>
    <t>Administracja publiczna</t>
  </si>
  <si>
    <t xml:space="preserve">Urząd Miejski </t>
  </si>
  <si>
    <t xml:space="preserve">Wydatki  na zakupy inwestycyjne  jednostek budżetowych </t>
  </si>
  <si>
    <t>komputeryzacja</t>
  </si>
  <si>
    <t>Bezpieczeństwo publiczne i ochrona p.pożarowa</t>
  </si>
  <si>
    <t>Kultura i ochrona dziedzictwa narodowego</t>
  </si>
  <si>
    <t>Domy i ośrodki kultury, świetlice i kluby</t>
  </si>
  <si>
    <t>B. Środki i dotacje otrzymane od innych j.s.t. oraz innych jednostek zaliczanych do sektora finansów publicznych</t>
  </si>
  <si>
    <t xml:space="preserve">OŚWIATA I WYCHOWANIE </t>
  </si>
  <si>
    <t>Szkoły podstawowe</t>
  </si>
  <si>
    <t xml:space="preserve">Wydatki inwestycyjne jednostek i zakładów  budżetowych </t>
  </si>
  <si>
    <t xml:space="preserve">porzadkowanie gospodarki wodno-ściekowej w zlewni rzeki Symsarny-wschód gminy Jeziorany </t>
  </si>
  <si>
    <t>Rolnictwo i łowiectwo</t>
  </si>
  <si>
    <t xml:space="preserve">Wydatki  na zakupy inwestycyjne  jednostek budżetowych  </t>
  </si>
  <si>
    <t>UE</t>
  </si>
  <si>
    <t xml:space="preserve">Jednostka organizacyjna realizująca zadania lub koordynująca program -- ŹRÓDŁA POKRYCIA </t>
  </si>
  <si>
    <t>gmina</t>
  </si>
  <si>
    <t>ANR</t>
  </si>
  <si>
    <t>pożyczka</t>
  </si>
  <si>
    <t>gm</t>
  </si>
  <si>
    <t>pożwfośigw</t>
  </si>
  <si>
    <t>bp</t>
  </si>
  <si>
    <t>GOSPODARKA MIESZKANIOWA</t>
  </si>
  <si>
    <t>BEZPIECZEŃSTWO PUBLICZNE I OCHRONA PRZECIWPOŻAROWA</t>
  </si>
  <si>
    <t>GOSPODARKA KOMUNALNA I OCHRONA ŚRODOWISKA</t>
  </si>
  <si>
    <t>Wydatki majątkowe</t>
  </si>
  <si>
    <t>RAZEM</t>
  </si>
  <si>
    <t>Rewitalizacja Jezioran</t>
  </si>
  <si>
    <t>Modernizacja lokalu przy ul.Pieniężnego</t>
  </si>
  <si>
    <t>Zakłady gospodarki mieszkaniowej</t>
  </si>
  <si>
    <t xml:space="preserve">Zakupy inwestycyjne jednostek i zakładów budżetowych </t>
  </si>
  <si>
    <t>1.</t>
  </si>
  <si>
    <t>2.</t>
  </si>
  <si>
    <t>3.</t>
  </si>
  <si>
    <t>4.</t>
  </si>
  <si>
    <t>Wydatki inwestycyjne jednostek budzetowych/ 1-4</t>
  </si>
  <si>
    <t>Wydatki inwestycyjne jednostek budzetowych /1+4</t>
  </si>
  <si>
    <t>Wydatki inwestycyjne jednostek budzetowych /1-4</t>
  </si>
  <si>
    <t>kred +poż</t>
  </si>
  <si>
    <t>kredyt+poż</t>
  </si>
  <si>
    <t xml:space="preserve">Dotacje celowe z budżetu na finansowanie lub dofinansowanie kosztów realizacji inwestycji i zakupów inwestycyjnych innych jednostek sektora finansów publicznych </t>
  </si>
  <si>
    <t>KULTURA I OCHRONA DZIEDZICTWA NARODOWEGO</t>
  </si>
  <si>
    <t xml:space="preserve">Dotacje celowe z budżetu na finansowanie lub dofinansowanie kosztów realizacji inwestycji i zakupów inwestycyjnych zakładów budżetowych </t>
  </si>
  <si>
    <t>kred+poż</t>
  </si>
  <si>
    <t>2011 r.</t>
  </si>
  <si>
    <t>Ochrona powietrza atmosferycznego i klimatu</t>
  </si>
  <si>
    <t>STAROSTWO</t>
  </si>
  <si>
    <t>GMINA</t>
  </si>
  <si>
    <t>Modernizacja wieży ciśnień</t>
  </si>
  <si>
    <t>Drogi powiatowe</t>
  </si>
  <si>
    <t>Modernizacja budynku kina na MOK</t>
  </si>
  <si>
    <t>Modernizacja budynku MOKiS na OSP prace wstępne i przygotoww W  2008, budowlane w 2009</t>
  </si>
  <si>
    <t>Wpłaty jednostek na fundusz celowy na finansowanie lub dofinansowanie zadań inwestycyjnych</t>
  </si>
  <si>
    <t>Wydatki na zakup i objecie akcji,wniesienie wkładów do spółek prawa handlowego</t>
  </si>
  <si>
    <t>Obiekty sportowe</t>
  </si>
  <si>
    <t>Kredyty , pożyczki i obligacje</t>
  </si>
  <si>
    <t>Ciąg rekreacyjno spacerowy za UM-FOSA</t>
  </si>
  <si>
    <t xml:space="preserve">w tym kredyt </t>
  </si>
  <si>
    <t>Łączne koszty finansowe Lata 2009-2011 (7+9+14+15)</t>
  </si>
  <si>
    <t>PW Rok 2009</t>
  </si>
  <si>
    <t>Łączne koszty finansowe Lata 2010-2012 (9+14+15)</t>
  </si>
  <si>
    <t>Rok budżetowy 2010 (8+9+10+11)</t>
  </si>
  <si>
    <t>2012 r.</t>
  </si>
  <si>
    <t xml:space="preserve">Limity wydatków na wieloletnie zadania inwestycyjne w latach 2010-2012 </t>
  </si>
  <si>
    <t>Wykonanie elewacji na Budynku urzędu</t>
  </si>
  <si>
    <t>Ochrona i konserwacja zabytków</t>
  </si>
  <si>
    <t>Prace przy murach obronnych</t>
  </si>
  <si>
    <t>Budowa i wyposażenie boiska w Radostowie</t>
  </si>
  <si>
    <t>Budowa i wyposażenie boiska w Potrytach</t>
  </si>
  <si>
    <t>Plac zabaw w Radostowie</t>
  </si>
  <si>
    <t>Zakup samochodu pożarniczego dla OSP Jeziorany</t>
  </si>
  <si>
    <t>Wykonanie projektu na nowe przedszkole po ZADM</t>
  </si>
  <si>
    <t>Przedszkola</t>
  </si>
  <si>
    <t>Budowa placu zabaw w miejscowoćsi Potryty</t>
  </si>
  <si>
    <t>Wykup nieruchomosci</t>
  </si>
  <si>
    <t>Karosacja samochodu OSP Radostowo</t>
  </si>
  <si>
    <t xml:space="preserve">Adaptacja struchu na pomieszczenia dla dzieci 6-cio letnich-projekt </t>
  </si>
  <si>
    <t>Rozbiórka i uporządkowanie budynku magazynu przy ul. Kościelnej</t>
  </si>
  <si>
    <t>powiat</t>
  </si>
  <si>
    <t xml:space="preserve">powiat </t>
  </si>
  <si>
    <t>bp-BGK</t>
  </si>
  <si>
    <t>kred</t>
  </si>
  <si>
    <t>Budowa sieci wodociągowej w STUDZIANCE</t>
  </si>
  <si>
    <t xml:space="preserve">Budowa sieci wodociągowej MODLINY -FRANKNOWO </t>
  </si>
  <si>
    <t>Budowa BUDYNKU MIESZKALNEGO o z 30 lokalami  , w tym 9 SOCJALNYCH  w J-nach w tym dec. Środowiskowa 2009, 796,56m2x3.600=2.860.299,4</t>
  </si>
  <si>
    <t>Budowa kanalizacji sanitarnej i oczyszczalni ścieków we FRANKNOWIE</t>
  </si>
  <si>
    <t>Budowa kanalizacji sanitarnej i oczyszczalni ścieków w RADOSTOWIE</t>
  </si>
  <si>
    <t>Budowa systemu CIEPŁOWNICZEGO z kotłownią na biomasę w m. Jeziorany w tym:</t>
  </si>
  <si>
    <t>Przebudowa DROGI W DERCU</t>
  </si>
  <si>
    <r>
      <t xml:space="preserve">Budowa sieci wodociągowej kolonia Jeziorany </t>
    </r>
    <r>
      <rPr>
        <b/>
        <sz val="8"/>
        <rFont val="Times New Roman"/>
        <family val="1"/>
      </rPr>
      <t>w kierunku Krokow</t>
    </r>
    <r>
      <rPr>
        <sz val="8"/>
        <rFont val="Times New Roman"/>
        <family val="1"/>
      </rPr>
      <t xml:space="preserve">a </t>
    </r>
  </si>
  <si>
    <r>
      <t xml:space="preserve">Budowa sieci wodociągowej kolonia </t>
    </r>
    <r>
      <rPr>
        <b/>
        <sz val="8"/>
        <rFont val="Times New Roman"/>
        <family val="1"/>
      </rPr>
      <t>Olszewnik i Tłokowo</t>
    </r>
  </si>
  <si>
    <r>
      <t xml:space="preserve">Modernizacja </t>
    </r>
    <r>
      <rPr>
        <b/>
        <sz val="8"/>
        <rFont val="Times New Roman"/>
        <family val="1"/>
      </rPr>
      <t>hydroforni w Wojtówku</t>
    </r>
  </si>
  <si>
    <r>
      <t xml:space="preserve">Budowa sieci wodociągowej </t>
    </r>
    <r>
      <rPr>
        <b/>
        <sz val="8"/>
        <rFont val="Times New Roman"/>
        <family val="1"/>
      </rPr>
      <t xml:space="preserve">Modliny - Franknowo </t>
    </r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</si>
  <si>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Jezioran:dochody 1.000.000 powiat, 1.000.000 bp</t>
    </r>
  </si>
  <si>
    <r>
      <t xml:space="preserve">Przebudowa ul. </t>
    </r>
    <r>
      <rPr>
        <b/>
        <sz val="8"/>
        <rFont val="Times New Roman"/>
        <family val="1"/>
      </rPr>
      <t>Konopnickiej</t>
    </r>
    <r>
      <rPr>
        <sz val="8"/>
        <rFont val="Times New Roman"/>
        <family val="1"/>
      </rPr>
      <t xml:space="preserve"> - dokumentacja</t>
    </r>
  </si>
  <si>
    <r>
      <t xml:space="preserve">Przebudowa ul. </t>
    </r>
    <r>
      <rPr>
        <b/>
        <sz val="8"/>
        <rFont val="Times New Roman"/>
        <family val="1"/>
      </rPr>
      <t xml:space="preserve">GÓRSKIEJ </t>
    </r>
  </si>
  <si>
    <t>Adaptacja struchu na pomieszczenia dla dzieci 6-cio letnich-materiały</t>
  </si>
  <si>
    <t>Wymiana odżelaziaczy hydrof.Radostowo</t>
  </si>
  <si>
    <t>Marszałek</t>
  </si>
  <si>
    <t>wzosp</t>
  </si>
  <si>
    <t>416.589 bp</t>
  </si>
  <si>
    <t>14.400.000 UE 3.6000.000 kred</t>
  </si>
  <si>
    <r>
      <t xml:space="preserve">Adaptacja byłego budynku </t>
    </r>
    <r>
      <rPr>
        <b/>
        <sz val="8"/>
        <rFont val="Times New Roman"/>
        <family val="1"/>
      </rPr>
      <t xml:space="preserve">INTERNATU </t>
    </r>
    <r>
      <rPr>
        <sz val="8"/>
        <rFont val="Times New Roman"/>
        <family val="1"/>
      </rPr>
      <t xml:space="preserve"> w Jezioranach , przy ul.Kajki 11, na mieszkania ( dokumentacja ,   zmiana sposobu użytkowania  rok 2008 - 80.000 zł , roboty budowlane rok 2009-1.500.000 zł   +  roboty  dodatkowe techniczno-dokumentacyjne  oraz  przyłącze energetyczne  w roku 2008 = 17.000 zł.Sprzedaż 4 lokalix50m2x3.000zł=600.000zł,PFRON 64m2x3.600=192.000x60%=115.200</t>
    </r>
  </si>
  <si>
    <t>pozyczka</t>
  </si>
  <si>
    <t>poż.</t>
  </si>
  <si>
    <t>Wydatki na zakupy inwestycyjne jednostek budżetowych</t>
  </si>
  <si>
    <r>
      <t>2011</t>
    </r>
    <r>
      <rPr>
        <sz val="8"/>
        <rFont val="Times New Roman"/>
        <family val="1"/>
      </rPr>
      <t>:bp-300.000, 357.000 poż.</t>
    </r>
  </si>
  <si>
    <t>2011 :UE poprzemysł. 70.000 kredyt 20.000</t>
  </si>
  <si>
    <t>Gospodarka odpadami</t>
  </si>
  <si>
    <t>Komendy Powiatowej straży Pożarnej</t>
  </si>
  <si>
    <t>ROK 2011: 300.000-BP,357.000-pożyczka</t>
  </si>
  <si>
    <t>ROK 2011: 800.000-BP, 645.000-Kredyt. ROK 2012: 1.500.000 BP, 542.000-kredyt</t>
  </si>
  <si>
    <t>rok 2011 800.000-BP, 645.000-Kredyt</t>
  </si>
  <si>
    <t>rok 2012: 1.500.000-BP, 542.000-Kredyt</t>
  </si>
  <si>
    <t>Przebudowa chodnika ul. Kajki</t>
  </si>
  <si>
    <t>Drogi publiczne wojewódzkie</t>
  </si>
  <si>
    <t>Budowa ul. Polna Kasztanowa</t>
  </si>
  <si>
    <t>Przebudowa kanalizacji deszczowej przy ul. Kajki</t>
  </si>
  <si>
    <t xml:space="preserve">Budowa kanalizacji Krokowo-Lekity-Jeziorany </t>
  </si>
  <si>
    <t xml:space="preserve">Zadania inwestycyjne w  2010 - </t>
  </si>
  <si>
    <t>Budżet 2010</t>
  </si>
  <si>
    <t>Budowa chodnika w Radostowie</t>
  </si>
  <si>
    <t>Dotacja na modernizację świetlicy w Studnicy</t>
  </si>
  <si>
    <t>Przebudowa drogi gminnej Kikity Tejstymy</t>
  </si>
  <si>
    <t>Przebudowa oporęczowania przy ul. Mostowej</t>
  </si>
  <si>
    <t>Rozbiórka obiektów budowlanych po byłym ZADM</t>
  </si>
  <si>
    <t>Wykonanie dokumentacji na stworzenie 2 lokali w budynku Kajki 56  z przeznaczeniam na sprzedaż</t>
  </si>
  <si>
    <t>Zakup przyczepy kempingowej</t>
  </si>
  <si>
    <t>Oświata i wychowanie</t>
  </si>
  <si>
    <t>Budowa wiaty rekreacyjnej typu "Grzybek" w msc. Tłokowo</t>
  </si>
  <si>
    <t>Modernizacja świetlicy Kikity</t>
  </si>
  <si>
    <t>Odbudowa swietlicy Kiersztanowo</t>
  </si>
  <si>
    <t>Budowa sieci kanalizacyjnej w TŁOKOWIE spółka  2.870.591 łączny koszt inwestycji 4.786.717</t>
  </si>
  <si>
    <t>Pozostała działalnosć</t>
  </si>
  <si>
    <t>Kons.zab</t>
  </si>
  <si>
    <t>Finansowanie</t>
  </si>
  <si>
    <t>WFOGR</t>
  </si>
  <si>
    <t>Budowa świetlicy Kiersztanowo</t>
  </si>
  <si>
    <t>Rok 2011 168.000 kredyt,40.000 poż.; rok 2012 2.086.560 kredyt, 1.250.000 UE</t>
  </si>
  <si>
    <t>Rok 2011 40.000 kredyt</t>
  </si>
  <si>
    <t>ROK 2011:1.520.955-UE, 1.329.754-pożyczka</t>
  </si>
  <si>
    <t>Pompy głębinowe -ZWiK</t>
  </si>
  <si>
    <t>Wykup sieci wodociągowych Kopliński</t>
  </si>
  <si>
    <t>Zakup samochodu pożarniczego dla OSP Jeziorany - Mercedes</t>
  </si>
  <si>
    <t>Marszałek 120.000 WZOSP 150.000</t>
  </si>
  <si>
    <t>330.000 pożyczka</t>
  </si>
  <si>
    <t xml:space="preserve">poż. UE </t>
  </si>
  <si>
    <t xml:space="preserve">w tym </t>
  </si>
  <si>
    <t xml:space="preserve">gmina </t>
  </si>
  <si>
    <t>poż UE +</t>
  </si>
  <si>
    <r>
      <t xml:space="preserve">Budowa sieci wodociągowej </t>
    </r>
    <r>
      <rPr>
        <b/>
        <sz val="10"/>
        <rFont val="Times New Roman"/>
        <family val="1"/>
      </rPr>
      <t>Kramarzewo</t>
    </r>
    <r>
      <rPr>
        <sz val="10"/>
        <rFont val="Times New Roman"/>
        <family val="1"/>
      </rPr>
      <t xml:space="preserve"> poż.186+kre 264=450</t>
    </r>
  </si>
  <si>
    <t>ZWiK-kanalizacja</t>
  </si>
  <si>
    <t>Dokumentacja na rekultywację gruntu przy oczyszczalni na składowanie osadu z oczyszczalni</t>
  </si>
  <si>
    <t>Wykup sieci wodociągowych Lielbriedis</t>
  </si>
  <si>
    <t>Odzkodowanie za sieć burzową Pan Kowalczyk</t>
  </si>
  <si>
    <t xml:space="preserve"> Wykonanie roku 2009</t>
  </si>
  <si>
    <t>Przebudowa ul. Barczewskiej i Parchimowicza</t>
  </si>
  <si>
    <t>Koncepcja rewaloryzacji zabudowy śródmieścia</t>
  </si>
  <si>
    <t xml:space="preserve">Zakup lekkiego bojowego samochodu pożarniczego dla OSP Radostowo </t>
  </si>
  <si>
    <t>Budowa kanalizacji sanitarnej Kalis Wójtówko-80%ANR</t>
  </si>
  <si>
    <t>Zakup wyposażenia dla MOK w Jezioranach</t>
  </si>
  <si>
    <t>budowa kanalizacji Tłokow</t>
  </si>
  <si>
    <t>Budowa nowych wiat przystanko-wych w msc.Kiersztanowo,  Derc,Olszewnik,Radostowo,Zerbuń,Miejska Wieś,Tłokowo i Krokowo</t>
  </si>
  <si>
    <t>Budowa nowych wiat przystankowych w msc.Radostowo,   Franknowo,Ustnik,Kalis,Studnica</t>
  </si>
  <si>
    <t>Wymiana pomp głębinowych wraz z rurami w Studziance</t>
  </si>
  <si>
    <t>Wymiana sieci kanalizacji deszczowej ul. Mostowa</t>
  </si>
  <si>
    <t>Wymiana przyłaczy wodociagowych w gminie Jeziorany</t>
  </si>
  <si>
    <t>Wymiana przyłaczy wodociagowych w mieście Jeziorany</t>
  </si>
  <si>
    <t>Szkoły zawodowe</t>
  </si>
  <si>
    <t>Rozbudowa i wyposażenie w sprzęt i pomoce dydaktyczne i naukowe</t>
  </si>
  <si>
    <t>Budowa węzła cieplnego Hala sportowa</t>
  </si>
  <si>
    <t>Budowa i wyposażenie boiska w Wojtówku</t>
  </si>
  <si>
    <t>Budowa węzła cieplnego Kajki 27</t>
  </si>
  <si>
    <t>Budowa węzła cieplnego szkoła Podstawowa w jezioranach bud.A</t>
  </si>
  <si>
    <t>Budowa węzła cieplnego</t>
  </si>
  <si>
    <t>Gimnazja</t>
  </si>
  <si>
    <t>k</t>
  </si>
  <si>
    <t>p</t>
  </si>
  <si>
    <t>w tym UE</t>
  </si>
  <si>
    <t>z przeznaczeniem  na budowę kanalizacji Tłokowo</t>
  </si>
  <si>
    <t>PFRON</t>
  </si>
  <si>
    <r>
      <t>2010</t>
    </r>
    <r>
      <rPr>
        <sz val="8"/>
        <rFont val="Times New Roman"/>
        <family val="1"/>
      </rPr>
      <t>:   115.200 PFRON 234.800-kred  100.000 gm</t>
    </r>
  </si>
  <si>
    <r>
      <t>r</t>
    </r>
    <r>
      <rPr>
        <b/>
        <sz val="8"/>
        <rFont val="Times New Roman"/>
        <family val="1"/>
      </rPr>
      <t>ok 2011;</t>
    </r>
    <r>
      <rPr>
        <sz val="8"/>
        <rFont val="Times New Roman"/>
        <family val="1"/>
      </rPr>
      <t xml:space="preserve"> 378.500 bp , 1.512.352 kr; </t>
    </r>
    <r>
      <rPr>
        <b/>
        <sz val="8"/>
        <rFont val="Times New Roman"/>
        <family val="1"/>
      </rPr>
      <t>rok2012</t>
    </r>
    <r>
      <rPr>
        <sz val="8"/>
        <rFont val="Times New Roman"/>
        <family val="1"/>
      </rPr>
      <t>: 395.400bp, 1.581.566 kre</t>
    </r>
  </si>
  <si>
    <t>ROK 2011:1.246. 197UE,5.217.152-kredyt, 378.500-bp 209.196gm, 115.200pfron;ROK 2012 6.719.699 UE,4.281.566 kre,395.400 bp,179.871gm</t>
  </si>
  <si>
    <t>ROK 2011: 14.400.000-UE,3.850.000-kredyt. ROK 2012: 250.000-KREDYT</t>
  </si>
  <si>
    <t>Budowa pompowni wody w Radostowie</t>
  </si>
  <si>
    <t>Budowa zjazdu do swietlicy wiejskiej i szkoły w Radostowie</t>
  </si>
  <si>
    <t>Zmiana sposobu użytkowania świetlicy wiejskiej w Kramarzewie na lokale mieszkalne-dokumentacja</t>
  </si>
  <si>
    <t>Odwodnienie cmentarza komunalnego</t>
  </si>
  <si>
    <t>Modernizacja świetlic Franknowo 5,848,Żardeniki-5.500,Studnica-6.682</t>
  </si>
  <si>
    <t>Modernizcja swietlicy wiejskiej w Dercu</t>
  </si>
  <si>
    <t>Przebudowa ul. Wolnosci -wykonawca ZOGJO</t>
  </si>
  <si>
    <t>Budowa zjazdu do swietlicy wiejskiej i szkoły w Radostowie (ZOGJO)</t>
  </si>
  <si>
    <t>Budowa ogrodzenia</t>
  </si>
  <si>
    <t>Zakup samochodu</t>
  </si>
  <si>
    <t>Budowa kanalizacji sanitarnej Kalis Wójtówko</t>
  </si>
  <si>
    <t>Załącznik Nr 3 do Uchwały Rady Miejskiej w Jezioranach Nr XXXVI/415 /2010 z dnia 6 października 2010</t>
  </si>
  <si>
    <t>Załącznik Nr 3a do Uchwały Rady Miejskiej w Jezioranach Nr XXXVI/415/2010 z dnia 6  paździrnika 2010</t>
  </si>
  <si>
    <t>Załącznik Nr 2a do  Uchwały Rady Miesjkiej w Jezioranach Nr XXXVI/415/2010 z dnia 6 października  2010      - Pozostałe wydatki majątkowe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</si>
</sst>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1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6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8"/>
      <name val="Arial CE"/>
      <family val="0"/>
    </font>
    <font>
      <i/>
      <sz val="8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Times New Roman"/>
      <family val="1"/>
    </font>
    <font>
      <b/>
      <i/>
      <sz val="8"/>
      <name val="Arial CE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.75"/>
      <color indexed="8"/>
      <name val="Arial CE"/>
      <family val="0"/>
    </font>
    <font>
      <sz val="1.6"/>
      <color indexed="8"/>
      <name val="Arial CE"/>
      <family val="0"/>
    </font>
    <font>
      <b/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NumberFormat="1" applyFont="1" applyBorder="1" applyAlignment="1">
      <alignment vertical="top"/>
    </xf>
    <xf numFmtId="0" fontId="1" fillId="0" borderId="14" xfId="0" applyFont="1" applyBorder="1" applyAlignment="1">
      <alignment vertical="top"/>
    </xf>
    <xf numFmtId="3" fontId="1" fillId="0" borderId="15" xfId="0" applyNumberFormat="1" applyFont="1" applyBorder="1" applyAlignment="1">
      <alignment vertical="top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vertical="top"/>
    </xf>
    <xf numFmtId="49" fontId="3" fillId="33" borderId="16" xfId="0" applyNumberFormat="1" applyFont="1" applyFill="1" applyBorder="1" applyAlignment="1">
      <alignment horizontal="right" vertical="top"/>
    </xf>
    <xf numFmtId="0" fontId="1" fillId="33" borderId="16" xfId="0" applyNumberFormat="1" applyFont="1" applyFill="1" applyBorder="1" applyAlignment="1">
      <alignment vertical="top"/>
    </xf>
    <xf numFmtId="0" fontId="3" fillId="33" borderId="16" xfId="0" applyFont="1" applyFill="1" applyBorder="1" applyAlignment="1">
      <alignment vertical="top"/>
    </xf>
    <xf numFmtId="3" fontId="3" fillId="33" borderId="16" xfId="0" applyNumberFormat="1" applyFont="1" applyFill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6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horizontal="right" vertical="top"/>
    </xf>
    <xf numFmtId="0" fontId="3" fillId="0" borderId="16" xfId="0" applyFont="1" applyBorder="1" applyAlignment="1">
      <alignment vertical="top" wrapText="1"/>
    </xf>
    <xf numFmtId="3" fontId="3" fillId="0" borderId="16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vertical="top"/>
    </xf>
    <xf numFmtId="0" fontId="3" fillId="0" borderId="16" xfId="0" applyNumberFormat="1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1" fillId="0" borderId="16" xfId="0" applyNumberFormat="1" applyFont="1" applyBorder="1" applyAlignment="1">
      <alignment horizontal="center" vertical="top"/>
    </xf>
    <xf numFmtId="0" fontId="3" fillId="33" borderId="16" xfId="0" applyNumberFormat="1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3" fontId="1" fillId="0" borderId="16" xfId="0" applyNumberFormat="1" applyFont="1" applyBorder="1" applyAlignment="1">
      <alignment vertical="top" wrapText="1"/>
    </xf>
    <xf numFmtId="0" fontId="6" fillId="0" borderId="16" xfId="0" applyFont="1" applyBorder="1" applyAlignment="1">
      <alignment vertical="top"/>
    </xf>
    <xf numFmtId="0" fontId="6" fillId="0" borderId="16" xfId="0" applyNumberFormat="1" applyFont="1" applyBorder="1" applyAlignment="1">
      <alignment vertical="top"/>
    </xf>
    <xf numFmtId="0" fontId="2" fillId="0" borderId="16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top"/>
    </xf>
    <xf numFmtId="3" fontId="7" fillId="0" borderId="16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3" fontId="8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top"/>
    </xf>
    <xf numFmtId="3" fontId="1" fillId="0" borderId="16" xfId="0" applyNumberFormat="1" applyFont="1" applyBorder="1" applyAlignment="1">
      <alignment vertical="top"/>
    </xf>
    <xf numFmtId="3" fontId="5" fillId="0" borderId="16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top" wrapText="1"/>
    </xf>
    <xf numFmtId="0" fontId="9" fillId="0" borderId="16" xfId="0" applyNumberFormat="1" applyFont="1" applyBorder="1" applyAlignment="1">
      <alignment vertical="top"/>
    </xf>
    <xf numFmtId="3" fontId="9" fillId="0" borderId="16" xfId="0" applyNumberFormat="1" applyFont="1" applyBorder="1" applyAlignment="1">
      <alignment vertical="top"/>
    </xf>
    <xf numFmtId="0" fontId="10" fillId="0" borderId="0" xfId="0" applyFont="1" applyAlignment="1">
      <alignment/>
    </xf>
    <xf numFmtId="3" fontId="9" fillId="0" borderId="16" xfId="0" applyNumberFormat="1" applyFont="1" applyBorder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0" fillId="0" borderId="16" xfId="0" applyBorder="1" applyAlignment="1">
      <alignment/>
    </xf>
    <xf numFmtId="0" fontId="15" fillId="0" borderId="0" xfId="0" applyFont="1" applyAlignment="1">
      <alignment/>
    </xf>
    <xf numFmtId="0" fontId="3" fillId="0" borderId="16" xfId="0" applyNumberFormat="1" applyFont="1" applyFill="1" applyBorder="1" applyAlignment="1">
      <alignment vertical="top"/>
    </xf>
    <xf numFmtId="3" fontId="3" fillId="0" borderId="16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>
      <alignment vertical="top"/>
    </xf>
    <xf numFmtId="0" fontId="3" fillId="0" borderId="16" xfId="0" applyFont="1" applyFill="1" applyBorder="1" applyAlignment="1">
      <alignment vertical="top" wrapText="1"/>
    </xf>
    <xf numFmtId="3" fontId="1" fillId="0" borderId="16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horizontal="right" vertical="center"/>
    </xf>
    <xf numFmtId="0" fontId="1" fillId="0" borderId="17" xfId="0" applyNumberFormat="1" applyFont="1" applyBorder="1" applyAlignment="1">
      <alignment vertical="top"/>
    </xf>
    <xf numFmtId="3" fontId="9" fillId="0" borderId="17" xfId="0" applyNumberFormat="1" applyFont="1" applyBorder="1" applyAlignment="1">
      <alignment vertical="top"/>
    </xf>
    <xf numFmtId="3" fontId="1" fillId="0" borderId="14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3" fontId="3" fillId="0" borderId="16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vertical="top"/>
    </xf>
    <xf numFmtId="0" fontId="3" fillId="0" borderId="16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3" fillId="0" borderId="17" xfId="0" applyNumberFormat="1" applyFont="1" applyBorder="1" applyAlignment="1">
      <alignment vertical="top"/>
    </xf>
    <xf numFmtId="3" fontId="5" fillId="0" borderId="18" xfId="0" applyNumberFormat="1" applyFont="1" applyFill="1" applyBorder="1" applyAlignment="1">
      <alignment horizontal="center" vertical="center"/>
    </xf>
    <xf numFmtId="3" fontId="0" fillId="0" borderId="16" xfId="0" applyNumberFormat="1" applyBorder="1" applyAlignment="1">
      <alignment/>
    </xf>
    <xf numFmtId="3" fontId="1" fillId="0" borderId="0" xfId="0" applyNumberFormat="1" applyFont="1" applyAlignment="1">
      <alignment horizontal="right" vertical="top"/>
    </xf>
    <xf numFmtId="49" fontId="4" fillId="33" borderId="17" xfId="0" applyNumberFormat="1" applyFont="1" applyFill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0" fontId="5" fillId="0" borderId="11" xfId="0" applyNumberFormat="1" applyFont="1" applyBorder="1" applyAlignment="1">
      <alignment horizontal="right" vertical="top"/>
    </xf>
    <xf numFmtId="3" fontId="5" fillId="0" borderId="12" xfId="0" applyNumberFormat="1" applyFont="1" applyBorder="1" applyAlignment="1">
      <alignment horizontal="right" vertical="top"/>
    </xf>
    <xf numFmtId="3" fontId="5" fillId="0" borderId="11" xfId="0" applyNumberFormat="1" applyFont="1" applyBorder="1" applyAlignment="1">
      <alignment horizontal="right" vertical="top"/>
    </xf>
    <xf numFmtId="3" fontId="5" fillId="0" borderId="19" xfId="0" applyNumberFormat="1" applyFont="1" applyBorder="1" applyAlignment="1">
      <alignment horizontal="right" vertical="top"/>
    </xf>
    <xf numFmtId="3" fontId="5" fillId="0" borderId="20" xfId="0" applyNumberFormat="1" applyFont="1" applyBorder="1" applyAlignment="1">
      <alignment horizontal="right" vertical="top"/>
    </xf>
    <xf numFmtId="0" fontId="5" fillId="0" borderId="14" xfId="0" applyNumberFormat="1" applyFont="1" applyBorder="1" applyAlignment="1">
      <alignment horizontal="right" vertical="top"/>
    </xf>
    <xf numFmtId="3" fontId="5" fillId="0" borderId="15" xfId="0" applyNumberFormat="1" applyFont="1" applyBorder="1" applyAlignment="1">
      <alignment horizontal="right" vertical="top"/>
    </xf>
    <xf numFmtId="3" fontId="5" fillId="0" borderId="14" xfId="0" applyNumberFormat="1" applyFont="1" applyBorder="1" applyAlignment="1">
      <alignment horizontal="right" vertical="top"/>
    </xf>
    <xf numFmtId="1" fontId="5" fillId="0" borderId="16" xfId="0" applyNumberFormat="1" applyFont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right" vertical="top"/>
    </xf>
    <xf numFmtId="3" fontId="4" fillId="33" borderId="16" xfId="0" applyNumberFormat="1" applyFont="1" applyFill="1" applyBorder="1" applyAlignment="1">
      <alignment horizontal="right" vertical="top"/>
    </xf>
    <xf numFmtId="0" fontId="5" fillId="0" borderId="16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4" fillId="0" borderId="16" xfId="0" applyNumberFormat="1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horizontal="right" vertical="top" wrapText="1"/>
    </xf>
    <xf numFmtId="0" fontId="4" fillId="33" borderId="16" xfId="0" applyNumberFormat="1" applyFont="1" applyFill="1" applyBorder="1" applyAlignment="1">
      <alignment horizontal="right" vertical="top"/>
    </xf>
    <xf numFmtId="3" fontId="4" fillId="33" borderId="16" xfId="0" applyNumberFormat="1" applyFont="1" applyFill="1" applyBorder="1" applyAlignment="1">
      <alignment horizontal="right" vertical="top" wrapText="1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 wrapText="1"/>
    </xf>
    <xf numFmtId="0" fontId="4" fillId="33" borderId="16" xfId="0" applyNumberFormat="1" applyFont="1" applyFill="1" applyBorder="1" applyAlignment="1">
      <alignment horizontal="right" vertical="top"/>
    </xf>
    <xf numFmtId="3" fontId="4" fillId="33" borderId="16" xfId="0" applyNumberFormat="1" applyFont="1" applyFill="1" applyBorder="1" applyAlignment="1">
      <alignment horizontal="right" vertical="top"/>
    </xf>
    <xf numFmtId="3" fontId="5" fillId="0" borderId="16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3" fontId="5" fillId="33" borderId="16" xfId="0" applyNumberFormat="1" applyFont="1" applyFill="1" applyBorder="1" applyAlignment="1">
      <alignment horizontal="right" vertical="top"/>
    </xf>
    <xf numFmtId="3" fontId="5" fillId="0" borderId="20" xfId="0" applyNumberFormat="1" applyFont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vertical="top" wrapText="1"/>
    </xf>
    <xf numFmtId="3" fontId="5" fillId="0" borderId="19" xfId="0" applyNumberFormat="1" applyFont="1" applyBorder="1" applyAlignment="1">
      <alignment horizontal="right" vertical="top" wrapText="1"/>
    </xf>
    <xf numFmtId="3" fontId="5" fillId="0" borderId="2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0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1" fontId="5" fillId="0" borderId="16" xfId="0" applyNumberFormat="1" applyFont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0" fontId="1" fillId="0" borderId="16" xfId="0" applyNumberFormat="1" applyFont="1" applyFill="1" applyBorder="1" applyAlignment="1">
      <alignment vertical="top"/>
    </xf>
    <xf numFmtId="0" fontId="1" fillId="0" borderId="16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16" xfId="0" applyNumberFormat="1" applyFont="1" applyFill="1" applyBorder="1" applyAlignment="1">
      <alignment vertical="top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16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3" fillId="0" borderId="16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33" borderId="0" xfId="0" applyFill="1" applyAlignment="1">
      <alignment horizontal="right" vertical="top"/>
    </xf>
    <xf numFmtId="0" fontId="4" fillId="0" borderId="16" xfId="0" applyFont="1" applyBorder="1" applyAlignment="1">
      <alignment horizontal="left" vertical="top"/>
    </xf>
    <xf numFmtId="3" fontId="13" fillId="0" borderId="0" xfId="0" applyNumberFormat="1" applyFont="1" applyAlignment="1">
      <alignment horizontal="right" vertical="top"/>
    </xf>
    <xf numFmtId="3" fontId="12" fillId="0" borderId="16" xfId="0" applyNumberFormat="1" applyFont="1" applyFill="1" applyBorder="1" applyAlignment="1">
      <alignment horizontal="right" vertical="top"/>
    </xf>
    <xf numFmtId="3" fontId="13" fillId="0" borderId="0" xfId="0" applyNumberFormat="1" applyFont="1" applyAlignment="1">
      <alignment horizontal="right" vertical="top"/>
    </xf>
    <xf numFmtId="3" fontId="1" fillId="0" borderId="17" xfId="0" applyNumberFormat="1" applyFont="1" applyBorder="1" applyAlignment="1">
      <alignment vertical="top"/>
    </xf>
    <xf numFmtId="0" fontId="14" fillId="0" borderId="17" xfId="0" applyFont="1" applyBorder="1" applyAlignment="1">
      <alignment vertical="top"/>
    </xf>
    <xf numFmtId="3" fontId="3" fillId="0" borderId="17" xfId="0" applyNumberFormat="1" applyFont="1" applyBorder="1" applyAlignment="1">
      <alignment vertical="top"/>
    </xf>
    <xf numFmtId="0" fontId="5" fillId="0" borderId="16" xfId="0" applyFont="1" applyFill="1" applyBorder="1" applyAlignment="1">
      <alignment vertical="top" wrapText="1"/>
    </xf>
    <xf numFmtId="0" fontId="3" fillId="0" borderId="17" xfId="0" applyNumberFormat="1" applyFont="1" applyFill="1" applyBorder="1" applyAlignment="1">
      <alignment vertical="top"/>
    </xf>
    <xf numFmtId="0" fontId="1" fillId="0" borderId="17" xfId="0" applyNumberFormat="1" applyFont="1" applyFill="1" applyBorder="1" applyAlignment="1">
      <alignment vertical="top"/>
    </xf>
    <xf numFmtId="0" fontId="13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16" xfId="0" applyFont="1" applyBorder="1" applyAlignment="1">
      <alignment vertical="top"/>
    </xf>
    <xf numFmtId="0" fontId="3" fillId="0" borderId="16" xfId="0" applyFont="1" applyBorder="1" applyAlignment="1">
      <alignment horizontal="left" vertical="top"/>
    </xf>
    <xf numFmtId="4" fontId="3" fillId="0" borderId="0" xfId="0" applyNumberFormat="1" applyFont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left" vertical="top"/>
    </xf>
    <xf numFmtId="0" fontId="4" fillId="0" borderId="16" xfId="0" applyFont="1" applyFill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3" fontId="4" fillId="0" borderId="16" xfId="0" applyNumberFormat="1" applyFont="1" applyFill="1" applyBorder="1" applyAlignment="1">
      <alignment horizontal="right" vertical="top"/>
    </xf>
    <xf numFmtId="0" fontId="5" fillId="0" borderId="16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vertical="top"/>
    </xf>
    <xf numFmtId="4" fontId="1" fillId="0" borderId="16" xfId="0" applyNumberFormat="1" applyFont="1" applyBorder="1" applyAlignment="1">
      <alignment vertical="top"/>
    </xf>
    <xf numFmtId="3" fontId="11" fillId="0" borderId="17" xfId="0" applyNumberFormat="1" applyFont="1" applyBorder="1" applyAlignment="1">
      <alignment vertical="top"/>
    </xf>
    <xf numFmtId="0" fontId="20" fillId="0" borderId="17" xfId="0" applyFont="1" applyBorder="1" applyAlignment="1">
      <alignment vertical="top"/>
    </xf>
    <xf numFmtId="0" fontId="21" fillId="0" borderId="16" xfId="0" applyFont="1" applyBorder="1" applyAlignment="1">
      <alignment horizontal="left" vertical="top" wrapText="1"/>
    </xf>
    <xf numFmtId="0" fontId="12" fillId="0" borderId="16" xfId="0" applyNumberFormat="1" applyFont="1" applyBorder="1" applyAlignment="1">
      <alignment vertical="top"/>
    </xf>
    <xf numFmtId="3" fontId="19" fillId="0" borderId="16" xfId="0" applyNumberFormat="1" applyFont="1" applyBorder="1" applyAlignment="1">
      <alignment vertical="top"/>
    </xf>
    <xf numFmtId="3" fontId="12" fillId="0" borderId="16" xfId="0" applyNumberFormat="1" applyFont="1" applyBorder="1" applyAlignment="1">
      <alignment vertical="top"/>
    </xf>
    <xf numFmtId="3" fontId="5" fillId="0" borderId="16" xfId="0" applyNumberFormat="1" applyFont="1" applyBorder="1" applyAlignment="1">
      <alignment vertical="top" wrapText="1"/>
    </xf>
    <xf numFmtId="3" fontId="3" fillId="0" borderId="16" xfId="0" applyNumberFormat="1" applyFont="1" applyFill="1" applyBorder="1" applyAlignment="1">
      <alignment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 vertical="top"/>
    </xf>
    <xf numFmtId="0" fontId="22" fillId="0" borderId="16" xfId="0" applyFont="1" applyBorder="1" applyAlignment="1">
      <alignment vertical="top" wrapText="1"/>
    </xf>
    <xf numFmtId="0" fontId="12" fillId="0" borderId="16" xfId="0" applyNumberFormat="1" applyFont="1" applyFill="1" applyBorder="1" applyAlignment="1">
      <alignment vertical="top"/>
    </xf>
    <xf numFmtId="3" fontId="12" fillId="0" borderId="16" xfId="0" applyNumberFormat="1" applyFont="1" applyFill="1" applyBorder="1" applyAlignment="1">
      <alignment vertical="top"/>
    </xf>
    <xf numFmtId="0" fontId="0" fillId="0" borderId="21" xfId="0" applyBorder="1" applyAlignment="1">
      <alignment vertical="top"/>
    </xf>
    <xf numFmtId="4" fontId="3" fillId="0" borderId="16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4" fontId="19" fillId="0" borderId="16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vertical="top"/>
    </xf>
    <xf numFmtId="0" fontId="15" fillId="0" borderId="21" xfId="0" applyFont="1" applyBorder="1" applyAlignment="1">
      <alignment vertical="top"/>
    </xf>
    <xf numFmtId="0" fontId="0" fillId="0" borderId="21" xfId="0" applyBorder="1" applyAlignment="1">
      <alignment horizontal="right" vertical="top"/>
    </xf>
    <xf numFmtId="3" fontId="13" fillId="0" borderId="0" xfId="0" applyNumberFormat="1" applyFont="1" applyAlignment="1">
      <alignment horizontal="right" vertical="top" wrapText="1"/>
    </xf>
    <xf numFmtId="4" fontId="4" fillId="33" borderId="16" xfId="0" applyNumberFormat="1" applyFont="1" applyFill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 wrapText="1"/>
    </xf>
    <xf numFmtId="4" fontId="5" fillId="0" borderId="22" xfId="0" applyNumberFormat="1" applyFont="1" applyFill="1" applyBorder="1" applyAlignment="1">
      <alignment horizontal="right" vertical="top" wrapText="1"/>
    </xf>
    <xf numFmtId="0" fontId="4" fillId="0" borderId="16" xfId="0" applyNumberFormat="1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left" vertical="top" wrapText="1"/>
    </xf>
    <xf numFmtId="3" fontId="5" fillId="0" borderId="16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12" fillId="0" borderId="16" xfId="0" applyFont="1" applyBorder="1" applyAlignment="1">
      <alignment horizontal="left" vertical="top" wrapText="1"/>
    </xf>
    <xf numFmtId="0" fontId="21" fillId="0" borderId="16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3" fontId="4" fillId="33" borderId="17" xfId="0" applyNumberFormat="1" applyFont="1" applyFill="1" applyBorder="1" applyAlignment="1">
      <alignment horizontal="right" vertical="top" wrapText="1"/>
    </xf>
    <xf numFmtId="0" fontId="0" fillId="0" borderId="18" xfId="0" applyBorder="1" applyAlignment="1">
      <alignment vertical="top"/>
    </xf>
    <xf numFmtId="0" fontId="10" fillId="0" borderId="18" xfId="0" applyFont="1" applyBorder="1" applyAlignment="1">
      <alignment vertical="top"/>
    </xf>
    <xf numFmtId="3" fontId="4" fillId="0" borderId="17" xfId="0" applyNumberFormat="1" applyFont="1" applyBorder="1" applyAlignment="1">
      <alignment horizontal="right" vertical="top" wrapText="1"/>
    </xf>
    <xf numFmtId="0" fontId="4" fillId="33" borderId="17" xfId="0" applyNumberFormat="1" applyFont="1" applyFill="1" applyBorder="1" applyAlignment="1">
      <alignment horizontal="right" vertical="top"/>
    </xf>
    <xf numFmtId="0" fontId="15" fillId="33" borderId="18" xfId="0" applyFont="1" applyFill="1" applyBorder="1" applyAlignment="1">
      <alignment horizontal="right" vertical="top"/>
    </xf>
    <xf numFmtId="0" fontId="15" fillId="33" borderId="0" xfId="0" applyFont="1" applyFill="1" applyAlignment="1">
      <alignment horizontal="right" vertical="top"/>
    </xf>
    <xf numFmtId="3" fontId="5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5" fillId="0" borderId="18" xfId="0" applyFont="1" applyBorder="1" applyAlignment="1">
      <alignment vertical="top"/>
    </xf>
    <xf numFmtId="0" fontId="4" fillId="0" borderId="16" xfId="0" applyNumberFormat="1" applyFont="1" applyFill="1" applyBorder="1" applyAlignment="1">
      <alignment vertical="top"/>
    </xf>
    <xf numFmtId="0" fontId="4" fillId="0" borderId="16" xfId="0" applyFont="1" applyBorder="1" applyAlignment="1">
      <alignment vertical="top" wrapText="1"/>
    </xf>
    <xf numFmtId="3" fontId="4" fillId="0" borderId="16" xfId="0" applyNumberFormat="1" applyFont="1" applyFill="1" applyBorder="1" applyAlignment="1">
      <alignment vertical="top"/>
    </xf>
    <xf numFmtId="1" fontId="7" fillId="0" borderId="16" xfId="0" applyNumberFormat="1" applyFont="1" applyBorder="1" applyAlignment="1">
      <alignment horizontal="center" vertical="center"/>
    </xf>
    <xf numFmtId="1" fontId="0" fillId="0" borderId="23" xfId="0" applyNumberFormat="1" applyBorder="1" applyAlignment="1">
      <alignment horizontal="center"/>
    </xf>
    <xf numFmtId="0" fontId="1" fillId="0" borderId="18" xfId="0" applyNumberFormat="1" applyFont="1" applyBorder="1" applyAlignment="1">
      <alignment vertical="top"/>
    </xf>
    <xf numFmtId="3" fontId="9" fillId="0" borderId="18" xfId="0" applyNumberFormat="1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0" fillId="33" borderId="16" xfId="0" applyFill="1" applyBorder="1" applyAlignment="1">
      <alignment vertical="top"/>
    </xf>
    <xf numFmtId="3" fontId="9" fillId="33" borderId="16" xfId="0" applyNumberFormat="1" applyFont="1" applyFill="1" applyBorder="1" applyAlignment="1">
      <alignment vertical="top"/>
    </xf>
    <xf numFmtId="0" fontId="14" fillId="33" borderId="16" xfId="0" applyFont="1" applyFill="1" applyBorder="1" applyAlignment="1">
      <alignment vertical="top"/>
    </xf>
    <xf numFmtId="0" fontId="0" fillId="33" borderId="16" xfId="0" applyFill="1" applyBorder="1" applyAlignment="1">
      <alignment/>
    </xf>
    <xf numFmtId="0" fontId="1" fillId="0" borderId="16" xfId="0" applyFont="1" applyBorder="1" applyAlignment="1">
      <alignment vertical="top" wrapText="1"/>
    </xf>
    <xf numFmtId="4" fontId="1" fillId="0" borderId="0" xfId="0" applyNumberFormat="1" applyFont="1" applyAlignment="1">
      <alignment horizontal="right" vertical="top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/>
    </xf>
    <xf numFmtId="4" fontId="1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 vertical="top"/>
    </xf>
    <xf numFmtId="4" fontId="5" fillId="0" borderId="16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4" fontId="5" fillId="33" borderId="16" xfId="0" applyNumberFormat="1" applyFont="1" applyFill="1" applyBorder="1" applyAlignment="1">
      <alignment horizontal="right" vertical="top"/>
    </xf>
    <xf numFmtId="4" fontId="13" fillId="0" borderId="0" xfId="0" applyNumberFormat="1" applyFont="1" applyAlignment="1">
      <alignment horizontal="right" vertical="top"/>
    </xf>
    <xf numFmtId="4" fontId="13" fillId="0" borderId="0" xfId="0" applyNumberFormat="1" applyFont="1" applyAlignment="1">
      <alignment horizontal="right" vertical="top"/>
    </xf>
    <xf numFmtId="4" fontId="4" fillId="0" borderId="16" xfId="0" applyNumberFormat="1" applyFont="1" applyBorder="1" applyAlignment="1">
      <alignment horizontal="right" vertical="top" wrapText="1"/>
    </xf>
    <xf numFmtId="4" fontId="13" fillId="0" borderId="2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4" fillId="0" borderId="18" xfId="0" applyFont="1" applyBorder="1" applyAlignment="1">
      <alignment horizontal="left" vertical="top" wrapText="1"/>
    </xf>
    <xf numFmtId="0" fontId="14" fillId="0" borderId="16" xfId="0" applyFont="1" applyBorder="1" applyAlignment="1">
      <alignment vertical="top"/>
    </xf>
    <xf numFmtId="3" fontId="9" fillId="0" borderId="16" xfId="0" applyNumberFormat="1" applyFont="1" applyBorder="1" applyAlignment="1">
      <alignment vertical="top"/>
    </xf>
    <xf numFmtId="3" fontId="9" fillId="0" borderId="16" xfId="0" applyNumberFormat="1" applyFont="1" applyBorder="1" applyAlignment="1">
      <alignment vertical="top" wrapText="1"/>
    </xf>
    <xf numFmtId="0" fontId="12" fillId="0" borderId="17" xfId="0" applyFont="1" applyBorder="1" applyAlignment="1">
      <alignment horizontal="left" vertical="top" wrapText="1"/>
    </xf>
    <xf numFmtId="1" fontId="23" fillId="0" borderId="16" xfId="0" applyNumberFormat="1" applyFont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 applyAlignment="1">
      <alignment horizontal="right" vertical="top" wrapText="1"/>
    </xf>
    <xf numFmtId="164" fontId="5" fillId="0" borderId="16" xfId="0" applyNumberFormat="1" applyFont="1" applyBorder="1" applyAlignment="1">
      <alignment horizontal="right" vertical="top"/>
    </xf>
    <xf numFmtId="3" fontId="12" fillId="0" borderId="0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vertical="top"/>
    </xf>
    <xf numFmtId="0" fontId="4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3" fontId="2" fillId="0" borderId="1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vertical="top"/>
    </xf>
    <xf numFmtId="3" fontId="2" fillId="0" borderId="17" xfId="0" applyNumberFormat="1" applyFont="1" applyBorder="1" applyAlignment="1">
      <alignment vertical="top"/>
    </xf>
    <xf numFmtId="4" fontId="1" fillId="0" borderId="17" xfId="0" applyNumberFormat="1" applyFont="1" applyBorder="1" applyAlignment="1">
      <alignment vertical="top" wrapText="1"/>
    </xf>
    <xf numFmtId="0" fontId="1" fillId="0" borderId="21" xfId="0" applyFont="1" applyBorder="1" applyAlignment="1">
      <alignment vertical="top"/>
    </xf>
    <xf numFmtId="3" fontId="4" fillId="0" borderId="17" xfId="0" applyNumberFormat="1" applyFont="1" applyBorder="1" applyAlignment="1">
      <alignment horizontal="right" vertical="top" wrapText="1"/>
    </xf>
    <xf numFmtId="0" fontId="9" fillId="0" borderId="16" xfId="0" applyNumberFormat="1" applyFont="1" applyFill="1" applyBorder="1" applyAlignment="1">
      <alignment vertical="top"/>
    </xf>
    <xf numFmtId="3" fontId="9" fillId="0" borderId="16" xfId="0" applyNumberFormat="1" applyFont="1" applyFill="1" applyBorder="1" applyAlignment="1">
      <alignment vertical="top"/>
    </xf>
    <xf numFmtId="4" fontId="3" fillId="0" borderId="16" xfId="0" applyNumberFormat="1" applyFont="1" applyFill="1" applyBorder="1" applyAlignment="1">
      <alignment vertical="top"/>
    </xf>
    <xf numFmtId="4" fontId="9" fillId="0" borderId="16" xfId="0" applyNumberFormat="1" applyFont="1" applyFill="1" applyBorder="1" applyAlignment="1">
      <alignment vertical="top"/>
    </xf>
    <xf numFmtId="0" fontId="3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vertical="top"/>
    </xf>
    <xf numFmtId="3" fontId="0" fillId="0" borderId="16" xfId="0" applyNumberFormat="1" applyBorder="1" applyAlignment="1">
      <alignment horizontal="right" vertical="top"/>
    </xf>
    <xf numFmtId="4" fontId="13" fillId="0" borderId="16" xfId="0" applyNumberFormat="1" applyFont="1" applyBorder="1" applyAlignment="1">
      <alignment horizontal="right" vertical="top"/>
    </xf>
    <xf numFmtId="0" fontId="4" fillId="0" borderId="21" xfId="0" applyFont="1" applyBorder="1" applyAlignment="1">
      <alignment vertical="top"/>
    </xf>
    <xf numFmtId="4" fontId="12" fillId="0" borderId="16" xfId="0" applyNumberFormat="1" applyFont="1" applyBorder="1" applyAlignment="1">
      <alignment vertical="top"/>
    </xf>
    <xf numFmtId="4" fontId="3" fillId="33" borderId="16" xfId="0" applyNumberFormat="1" applyFont="1" applyFill="1" applyBorder="1" applyAlignment="1">
      <alignment vertical="top"/>
    </xf>
    <xf numFmtId="4" fontId="3" fillId="0" borderId="16" xfId="0" applyNumberFormat="1" applyFont="1" applyBorder="1" applyAlignment="1">
      <alignment vertical="top"/>
    </xf>
    <xf numFmtId="4" fontId="3" fillId="0" borderId="16" xfId="0" applyNumberFormat="1" applyFont="1" applyBorder="1" applyAlignment="1">
      <alignment vertical="top" wrapText="1"/>
    </xf>
    <xf numFmtId="4" fontId="1" fillId="0" borderId="16" xfId="0" applyNumberFormat="1" applyFont="1" applyBorder="1" applyAlignment="1">
      <alignment vertical="top" wrapText="1"/>
    </xf>
    <xf numFmtId="4" fontId="1" fillId="0" borderId="16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1" fillId="0" borderId="0" xfId="0" applyNumberFormat="1" applyFont="1" applyAlignment="1">
      <alignment vertical="top"/>
    </xf>
    <xf numFmtId="4" fontId="3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top" wrapText="1"/>
    </xf>
    <xf numFmtId="4" fontId="11" fillId="0" borderId="16" xfId="0" applyNumberFormat="1" applyFont="1" applyBorder="1" applyAlignment="1">
      <alignment horizontal="left" vertical="top"/>
    </xf>
    <xf numFmtId="4" fontId="26" fillId="0" borderId="16" xfId="0" applyNumberFormat="1" applyFont="1" applyBorder="1" applyAlignment="1">
      <alignment horizontal="left" vertical="top"/>
    </xf>
    <xf numFmtId="4" fontId="12" fillId="0" borderId="16" xfId="0" applyNumberFormat="1" applyFont="1" applyBorder="1" applyAlignment="1">
      <alignment horizontal="right" vertical="top"/>
    </xf>
    <xf numFmtId="3" fontId="5" fillId="0" borderId="17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2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3" fontId="5" fillId="0" borderId="19" xfId="0" applyNumberFormat="1" applyFont="1" applyBorder="1" applyAlignment="1">
      <alignment horizontal="right" vertical="top"/>
    </xf>
    <xf numFmtId="3" fontId="5" fillId="0" borderId="23" xfId="0" applyNumberFormat="1" applyFont="1" applyBorder="1" applyAlignment="1">
      <alignment horizontal="right" vertical="top"/>
    </xf>
    <xf numFmtId="3" fontId="5" fillId="0" borderId="20" xfId="0" applyNumberFormat="1" applyFont="1" applyBorder="1" applyAlignment="1">
      <alignment horizontal="right" vertical="top"/>
    </xf>
    <xf numFmtId="0" fontId="4" fillId="0" borderId="17" xfId="0" applyNumberFormat="1" applyFont="1" applyBorder="1" applyAlignment="1">
      <alignment horizontal="right" vertical="top"/>
    </xf>
    <xf numFmtId="0" fontId="4" fillId="0" borderId="21" xfId="0" applyNumberFormat="1" applyFont="1" applyBorder="1" applyAlignment="1">
      <alignment horizontal="right" vertical="top"/>
    </xf>
    <xf numFmtId="0" fontId="4" fillId="0" borderId="17" xfId="0" applyNumberFormat="1" applyFont="1" applyBorder="1" applyAlignment="1">
      <alignment vertical="top"/>
    </xf>
    <xf numFmtId="0" fontId="13" fillId="0" borderId="18" xfId="0" applyFont="1" applyBorder="1" applyAlignment="1">
      <alignment vertical="top"/>
    </xf>
    <xf numFmtId="0" fontId="13" fillId="0" borderId="21" xfId="0" applyFont="1" applyBorder="1" applyAlignment="1">
      <alignment vertical="top"/>
    </xf>
    <xf numFmtId="3" fontId="5" fillId="33" borderId="17" xfId="0" applyNumberFormat="1" applyFont="1" applyFill="1" applyBorder="1" applyAlignment="1">
      <alignment horizontal="right" vertical="top" wrapText="1"/>
    </xf>
    <xf numFmtId="0" fontId="0" fillId="33" borderId="21" xfId="0" applyFill="1" applyBorder="1" applyAlignment="1">
      <alignment horizontal="right" vertical="top" wrapText="1"/>
    </xf>
    <xf numFmtId="0" fontId="0" fillId="0" borderId="18" xfId="0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5" fillId="0" borderId="17" xfId="0" applyNumberFormat="1" applyFont="1" applyBorder="1" applyAlignment="1">
      <alignment horizontal="right" vertical="top"/>
    </xf>
    <xf numFmtId="0" fontId="4" fillId="0" borderId="17" xfId="0" applyNumberFormat="1" applyFont="1" applyFill="1" applyBorder="1" applyAlignment="1">
      <alignment horizontal="right" vertical="top"/>
    </xf>
    <xf numFmtId="0" fontId="0" fillId="0" borderId="18" xfId="0" applyFill="1" applyBorder="1" applyAlignment="1">
      <alignment horizontal="right" vertical="top"/>
    </xf>
    <xf numFmtId="3" fontId="4" fillId="33" borderId="17" xfId="0" applyNumberFormat="1" applyFont="1" applyFill="1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/>
    </xf>
    <xf numFmtId="0" fontId="0" fillId="0" borderId="18" xfId="0" applyFont="1" applyBorder="1" applyAlignment="1">
      <alignment horizontal="right" vertical="top"/>
    </xf>
    <xf numFmtId="0" fontId="0" fillId="0" borderId="21" xfId="0" applyFont="1" applyBorder="1" applyAlignment="1">
      <alignment horizontal="right" vertical="top"/>
    </xf>
    <xf numFmtId="49" fontId="4" fillId="0" borderId="17" xfId="0" applyNumberFormat="1" applyFont="1" applyBorder="1" applyAlignment="1">
      <alignment horizontal="right" vertical="top"/>
    </xf>
    <xf numFmtId="3" fontId="5" fillId="33" borderId="17" xfId="0" applyNumberFormat="1" applyFont="1" applyFill="1" applyBorder="1" applyAlignment="1">
      <alignment horizontal="right" vertical="top" wrapText="1"/>
    </xf>
    <xf numFmtId="3" fontId="4" fillId="33" borderId="17" xfId="0" applyNumberFormat="1" applyFont="1" applyFill="1" applyBorder="1" applyAlignment="1">
      <alignment horizontal="right" vertical="top" wrapText="1"/>
    </xf>
    <xf numFmtId="3" fontId="4" fillId="33" borderId="18" xfId="0" applyNumberFormat="1" applyFont="1" applyFill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right" vertical="top"/>
    </xf>
    <xf numFmtId="0" fontId="16" fillId="0" borderId="17" xfId="0" applyFont="1" applyBorder="1" applyAlignment="1">
      <alignment horizontal="right" vertical="top"/>
    </xf>
    <xf numFmtId="0" fontId="13" fillId="0" borderId="18" xfId="0" applyFont="1" applyBorder="1" applyAlignment="1">
      <alignment horizontal="right" vertical="top"/>
    </xf>
    <xf numFmtId="3" fontId="0" fillId="0" borderId="0" xfId="0" applyNumberFormat="1" applyAlignment="1">
      <alignment horizontal="left" vertical="top"/>
    </xf>
    <xf numFmtId="0" fontId="4" fillId="0" borderId="18" xfId="0" applyNumberFormat="1" applyFont="1" applyBorder="1" applyAlignment="1">
      <alignment horizontal="right" vertical="top"/>
    </xf>
    <xf numFmtId="3" fontId="4" fillId="0" borderId="19" xfId="0" applyNumberFormat="1" applyFont="1" applyFill="1" applyBorder="1" applyAlignment="1">
      <alignment horizontal="right" vertical="top" wrapText="1"/>
    </xf>
    <xf numFmtId="0" fontId="0" fillId="0" borderId="23" xfId="0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3" fontId="4" fillId="0" borderId="19" xfId="0" applyNumberFormat="1" applyFont="1" applyFill="1" applyBorder="1" applyAlignment="1">
      <alignment horizontal="right" vertical="top"/>
    </xf>
    <xf numFmtId="0" fontId="4" fillId="0" borderId="19" xfId="0" applyFont="1" applyBorder="1" applyAlignment="1">
      <alignment horizontal="left" vertical="top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/>
    </xf>
    <xf numFmtId="0" fontId="3" fillId="0" borderId="17" xfId="0" applyNumberFormat="1" applyFont="1" applyBorder="1" applyAlignment="1">
      <alignment vertical="top"/>
    </xf>
    <xf numFmtId="0" fontId="3" fillId="0" borderId="18" xfId="0" applyNumberFormat="1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17" xfId="0" applyNumberFormat="1" applyFont="1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3" fillId="0" borderId="21" xfId="0" applyNumberFormat="1" applyFont="1" applyFill="1" applyBorder="1" applyAlignment="1">
      <alignment vertical="top"/>
    </xf>
    <xf numFmtId="0" fontId="3" fillId="0" borderId="18" xfId="0" applyNumberFormat="1" applyFont="1" applyFill="1" applyBorder="1" applyAlignment="1">
      <alignment vertical="top"/>
    </xf>
    <xf numFmtId="0" fontId="0" fillId="0" borderId="17" xfId="0" applyBorder="1" applyAlignment="1">
      <alignment vertical="top"/>
    </xf>
    <xf numFmtId="0" fontId="1" fillId="0" borderId="17" xfId="0" applyNumberFormat="1" applyFont="1" applyBorder="1" applyAlignment="1">
      <alignment vertical="top"/>
    </xf>
    <xf numFmtId="0" fontId="1" fillId="0" borderId="21" xfId="0" applyNumberFormat="1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1" fillId="0" borderId="18" xfId="0" applyNumberFormat="1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16" xfId="0" applyFont="1" applyBorder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3" fillId="0" borderId="17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/>
    </xf>
    <xf numFmtId="0" fontId="3" fillId="0" borderId="18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 3'!$D$87:$D$104</c:f>
              <c:strCache>
                <c:ptCount val="1"/>
                <c:pt idx="0">
                  <c:v>Budowa kanalizacji sanitarnej i oczyszczalni ścieków w RADOSTOWIE Wydatki inwestycyjne jednostek budzetowych  Wydatki inwestycyjne jednostek budzetowych  Budowa sieci kanalizacyjnej w TŁOKOWIE spółka  2.870.591 łączny koszt inwestycji 4.786.717 Wydatki in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'pop 3'!$A$105:$C$136</c:f>
              <c:multiLvlStrCache/>
            </c:multiLvlStrRef>
          </c:cat>
          <c:val>
            <c:numRef>
              <c:f>'pop 3'!$D$105:$D$136</c:f>
              <c:numCache/>
            </c:numRef>
          </c:val>
        </c:ser>
        <c:ser>
          <c:idx val="1"/>
          <c:order val="1"/>
          <c:tx>
            <c:strRef>
              <c:f>'pop 3'!$E$87:$E$104</c:f>
              <c:strCache>
                <c:ptCount val="1"/>
                <c:pt idx="0">
                  <c:v>2 128 820 1 000 000 1 128 820 0 0 1 300 1 300 1 300 0 1 300 3 545 662 3 545 662 3 544 662 3 544 662 1 000 1 000 18 781 18 781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'pop 3'!$A$105:$C$136</c:f>
              <c:multiLvlStrCache/>
            </c:multiLvlStrRef>
          </c:cat>
          <c:val>
            <c:numRef>
              <c:f>'pop 3'!$E$105:$E$136</c:f>
              <c:numCache/>
            </c:numRef>
          </c:val>
        </c:ser>
        <c:ser>
          <c:idx val="2"/>
          <c:order val="2"/>
          <c:tx>
            <c:strRef>
              <c:f>'pop 3'!$H$87:$H$104</c:f>
              <c:strCache>
                <c:ptCount val="1"/>
                <c:pt idx="0">
                  <c:v>45 000 0 45 000 0 0 0 0 0 0 0 4 400 4 400 3 400 3 400 1 000 1 000 2 000 2 000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'pop 3'!$A$105:$C$136</c:f>
              <c:multiLvlStrCache/>
            </c:multiLvlStrRef>
          </c:cat>
          <c:val>
            <c:numRef>
              <c:f>'pop 3'!$H$105:$H$136</c:f>
              <c:numCache/>
            </c:numRef>
          </c:val>
        </c:ser>
        <c:ser>
          <c:idx val="3"/>
          <c:order val="3"/>
          <c:tx>
            <c:strRef>
              <c:f>'pop 3'!$I$87:$I$104</c:f>
              <c:strCache>
                <c:ptCount val="1"/>
                <c:pt idx="0">
                  <c:v>0 0 0,00 0 0 0 0 0 0 0 0 0 0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'pop 3'!$A$105:$C$136</c:f>
              <c:multiLvlStrCache/>
            </c:multiLvlStrRef>
          </c:cat>
          <c:val>
            <c:numRef>
              <c:f>'pop 3'!$I$105:$I$136</c:f>
              <c:numCache/>
            </c:numRef>
          </c:val>
        </c:ser>
        <c:ser>
          <c:idx val="4"/>
          <c:order val="4"/>
          <c:tx>
            <c:strRef>
              <c:f>'pop 3'!$J$87:$J$104</c:f>
              <c:strCache>
                <c:ptCount val="1"/>
                <c:pt idx="0">
                  <c:v>45 000,00 45 000,00 0 0,00 0,00 0 4 400,00 4 400,00 3 400,00 3 400,00 1 000,00 1 000,00 2 000,00 2 000,00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'pop 3'!$A$105:$C$136</c:f>
              <c:multiLvlStrCache/>
            </c:multiLvlStrRef>
          </c:cat>
          <c:val>
            <c:numRef>
              <c:f>'pop 3'!$J$105:$J$136</c:f>
              <c:numCache/>
            </c:numRef>
          </c:val>
        </c:ser>
        <c:ser>
          <c:idx val="5"/>
          <c:order val="5"/>
          <c:tx>
            <c:strRef>
              <c:f>'pop 3'!$L$87:$L$104</c:f>
              <c:strCache>
                <c:ptCount val="1"/>
                <c:pt idx="0">
                  <c:v>0 0 0 0 0 0 0 0 0 0 0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'pop 3'!$A$105:$C$136</c:f>
              <c:multiLvlStrCache/>
            </c:multiLvlStrRef>
          </c:cat>
          <c:val>
            <c:numRef>
              <c:f>'pop 3'!$L$105:$L$136</c:f>
              <c:numCache/>
            </c:numRef>
          </c:val>
        </c:ser>
        <c:ser>
          <c:idx val="6"/>
          <c:order val="6"/>
          <c:tx>
            <c:strRef>
              <c:f>'pop 3'!$M$87:$M$104</c:f>
              <c:strCache>
                <c:ptCount val="1"/>
                <c:pt idx="0">
                  <c:v>0 0 0 0 0 0 0 0 0 0 0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'pop 3'!$A$105:$C$136</c:f>
              <c:multiLvlStrCache/>
            </c:multiLvlStrRef>
          </c:cat>
          <c:val>
            <c:numRef>
              <c:f>'pop 3'!$M$105:$M$136</c:f>
              <c:numCache/>
            </c:numRef>
          </c:val>
        </c:ser>
        <c:ser>
          <c:idx val="7"/>
          <c:order val="7"/>
          <c:tx>
            <c:strRef>
              <c:f>'pop 3'!$N$87:$N$104</c:f>
              <c:strCache>
                <c:ptCount val="1"/>
                <c:pt idx="0">
                  <c:v>1 985 000 1 000 000 985 000 0 0 0 0 1 445 000 1 445 000 1 445 000 1 445 000 0 0 0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'pop 3'!$A$105:$C$136</c:f>
              <c:multiLvlStrCache/>
            </c:multiLvlStrRef>
          </c:cat>
          <c:val>
            <c:numRef>
              <c:f>'pop 3'!$N$105:$N$136</c:f>
              <c:numCache/>
            </c:numRef>
          </c:val>
        </c:ser>
        <c:ser>
          <c:idx val="8"/>
          <c:order val="8"/>
          <c:tx>
            <c:strRef>
              <c:f>'pop 3'!$O$87:$O$104</c:f>
              <c:strCache>
                <c:ptCount val="1"/>
                <c:pt idx="0">
                  <c:v>2 554 164 1 520 955 1 033 209 0 0 0 0 2 042 000 2 042 000 2 042 000 2 042 000 0 0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'pop 3'!$A$105:$C$136</c:f>
              <c:multiLvlStrCache/>
            </c:multiLvlStrRef>
          </c:cat>
          <c:val>
            <c:numRef>
              <c:f>'pop 3'!$O$105:$O$136</c:f>
              <c:numCache/>
            </c:numRef>
          </c:val>
        </c:ser>
        <c:ser>
          <c:idx val="9"/>
          <c:order val="9"/>
          <c:tx>
            <c:strRef>
              <c:f>'pop 3'!$P$87:$P$104</c:f>
              <c:strCache>
                <c:ptCount val="1"/>
                <c:pt idx="0">
                  <c:v>2 554 164 UE poż. 0 0 0 0 ROK 2011: 800.000-BP, 645.000-Kredyt. ROK 2012: 1.500.000 BP, 542.000-kredyt 2 042 000 rok 2011 800.000-BP, 645.000-Kredyt rok 2012: 1.500.000-BP, 542.000-Kredyt 0 0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'pop 3'!$A$105:$C$136</c:f>
              <c:multiLvlStrCache/>
            </c:multiLvlStrRef>
          </c:cat>
          <c:val>
            <c:numRef>
              <c:f>'pop 3'!$P$105:$P$136</c:f>
              <c:numCache/>
            </c:numRef>
          </c:val>
        </c:ser>
        <c:axId val="17773469"/>
        <c:axId val="25743494"/>
      </c:barChart>
      <c:catAx>
        <c:axId val="1777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43494"/>
        <c:crosses val="autoZero"/>
        <c:auto val="1"/>
        <c:lblOffset val="100"/>
        <c:tickLblSkip val="31"/>
        <c:noMultiLvlLbl val="0"/>
      </c:catAx>
      <c:valAx>
        <c:axId val="25743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3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120</xdr:row>
      <xdr:rowOff>257175</xdr:rowOff>
    </xdr:from>
    <xdr:to>
      <xdr:col>16</xdr:col>
      <xdr:colOff>0</xdr:colOff>
      <xdr:row>126</xdr:row>
      <xdr:rowOff>47625</xdr:rowOff>
    </xdr:to>
    <xdr:graphicFrame>
      <xdr:nvGraphicFramePr>
        <xdr:cNvPr id="1" name="Chart 1"/>
        <xdr:cNvGraphicFramePr/>
      </xdr:nvGraphicFramePr>
      <xdr:xfrm>
        <a:off x="10744200" y="51215925"/>
        <a:ext cx="0" cy="85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0"/>
  <sheetViews>
    <sheetView zoomScaleSheetLayoutView="75" zoomScalePageLayoutView="0" workbookViewId="0" topLeftCell="A1">
      <selection activeCell="F106" sqref="F106"/>
    </sheetView>
  </sheetViews>
  <sheetFormatPr defaultColWidth="9.00390625" defaultRowHeight="12.75"/>
  <cols>
    <col min="1" max="1" width="3.875" style="134" customWidth="1"/>
    <col min="2" max="2" width="5.375" style="134" customWidth="1"/>
    <col min="3" max="3" width="4.75390625" style="134" customWidth="1"/>
    <col min="4" max="4" width="12.00390625" style="78" customWidth="1"/>
    <col min="5" max="5" width="9.75390625" style="133" customWidth="1"/>
    <col min="6" max="6" width="8.625" style="133" customWidth="1"/>
    <col min="7" max="7" width="11.125" style="133" customWidth="1"/>
    <col min="8" max="8" width="11.625" style="133" customWidth="1"/>
    <col min="9" max="9" width="9.875" style="133" customWidth="1"/>
    <col min="10" max="10" width="11.625" style="267" customWidth="1"/>
    <col min="11" max="11" width="3.375" style="267" customWidth="1"/>
    <col min="12" max="12" width="10.125" style="133" customWidth="1"/>
    <col min="13" max="13" width="9.125" style="133" customWidth="1"/>
    <col min="14" max="14" width="10.625" style="133" customWidth="1"/>
    <col min="15" max="15" width="9.00390625" style="133" customWidth="1"/>
    <col min="16" max="16" width="10.125" style="133" customWidth="1"/>
    <col min="17" max="16384" width="9.125" style="134" customWidth="1"/>
  </cols>
  <sheetData>
    <row r="1" spans="1:16" ht="12.75">
      <c r="A1" s="317" t="s">
        <v>235</v>
      </c>
      <c r="B1" s="317"/>
      <c r="C1" s="317"/>
      <c r="D1" s="317"/>
      <c r="E1" s="317"/>
      <c r="F1" s="317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5" ht="12.75">
      <c r="A2" s="84"/>
      <c r="B2" s="84"/>
      <c r="C2" s="84"/>
      <c r="D2" s="123"/>
      <c r="E2" s="82"/>
      <c r="F2" s="82"/>
      <c r="G2" s="82"/>
      <c r="H2" s="82"/>
      <c r="I2" s="82"/>
      <c r="J2" s="251"/>
      <c r="K2" s="251"/>
      <c r="L2" s="82"/>
      <c r="M2" s="317"/>
      <c r="N2" s="317"/>
      <c r="O2" s="317"/>
    </row>
    <row r="3" spans="1:16" ht="15.75">
      <c r="A3" s="321" t="s">
        <v>102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1:16" ht="12.75">
      <c r="A4" s="84"/>
      <c r="B4" s="84"/>
      <c r="C4" s="84"/>
      <c r="D4" s="123"/>
      <c r="E4" s="82"/>
      <c r="F4" s="82"/>
      <c r="G4" s="82"/>
      <c r="H4" s="82"/>
      <c r="I4" s="82"/>
      <c r="J4" s="251"/>
      <c r="K4" s="251"/>
      <c r="L4" s="82"/>
      <c r="M4" s="82"/>
      <c r="N4" s="82"/>
      <c r="O4" s="82"/>
      <c r="P4" s="82"/>
    </row>
    <row r="5" spans="1:16" ht="12.75">
      <c r="A5" s="85"/>
      <c r="B5" s="85"/>
      <c r="C5" s="85"/>
      <c r="D5" s="124"/>
      <c r="E5" s="86"/>
      <c r="F5" s="87"/>
      <c r="G5" s="87"/>
      <c r="H5" s="322" t="s">
        <v>0</v>
      </c>
      <c r="I5" s="323"/>
      <c r="J5" s="323"/>
      <c r="K5" s="323"/>
      <c r="L5" s="323"/>
      <c r="M5" s="323"/>
      <c r="N5" s="323"/>
      <c r="O5" s="323"/>
      <c r="P5" s="324"/>
    </row>
    <row r="6" spans="1:16" ht="12.75">
      <c r="A6" s="90"/>
      <c r="B6" s="90"/>
      <c r="C6" s="90"/>
      <c r="D6" s="125"/>
      <c r="E6" s="91"/>
      <c r="F6" s="92"/>
      <c r="G6" s="92"/>
      <c r="H6" s="88"/>
      <c r="I6" s="323" t="s">
        <v>1</v>
      </c>
      <c r="J6" s="323"/>
      <c r="K6" s="323"/>
      <c r="L6" s="323"/>
      <c r="M6" s="323"/>
      <c r="N6" s="323"/>
      <c r="O6" s="323"/>
      <c r="P6" s="89"/>
    </row>
    <row r="7" spans="1:16" ht="94.5">
      <c r="A7" s="102" t="s">
        <v>3</v>
      </c>
      <c r="B7" s="102" t="s">
        <v>4</v>
      </c>
      <c r="C7" s="102" t="s">
        <v>5</v>
      </c>
      <c r="D7" s="71" t="s">
        <v>6</v>
      </c>
      <c r="E7" s="101" t="s">
        <v>97</v>
      </c>
      <c r="F7" s="101" t="s">
        <v>98</v>
      </c>
      <c r="G7" s="101" t="s">
        <v>99</v>
      </c>
      <c r="H7" s="101" t="s">
        <v>100</v>
      </c>
      <c r="I7" s="101" t="s">
        <v>7</v>
      </c>
      <c r="J7" s="252" t="s">
        <v>94</v>
      </c>
      <c r="K7" s="252"/>
      <c r="L7" s="101" t="s">
        <v>9</v>
      </c>
      <c r="M7" s="101" t="s">
        <v>10</v>
      </c>
      <c r="N7" s="101" t="s">
        <v>83</v>
      </c>
      <c r="O7" s="101" t="s">
        <v>101</v>
      </c>
      <c r="P7" s="101" t="s">
        <v>54</v>
      </c>
    </row>
    <row r="8" spans="1:16" s="135" customFormat="1" ht="12.75">
      <c r="A8" s="93">
        <v>2</v>
      </c>
      <c r="B8" s="93">
        <v>3</v>
      </c>
      <c r="C8" s="93">
        <v>4</v>
      </c>
      <c r="D8" s="126">
        <v>5</v>
      </c>
      <c r="E8" s="94">
        <v>6</v>
      </c>
      <c r="F8" s="94">
        <v>7</v>
      </c>
      <c r="G8" s="94">
        <v>8</v>
      </c>
      <c r="H8" s="94">
        <v>9</v>
      </c>
      <c r="I8" s="94">
        <v>10</v>
      </c>
      <c r="J8" s="93">
        <v>11</v>
      </c>
      <c r="K8" s="93"/>
      <c r="L8" s="94">
        <v>12</v>
      </c>
      <c r="M8" s="94">
        <v>13</v>
      </c>
      <c r="N8" s="94">
        <v>14</v>
      </c>
      <c r="O8" s="94">
        <v>15</v>
      </c>
      <c r="P8" s="94">
        <v>16</v>
      </c>
    </row>
    <row r="9" spans="1:16" ht="15" customHeight="1">
      <c r="A9" s="83" t="s">
        <v>12</v>
      </c>
      <c r="B9" s="95"/>
      <c r="C9" s="95"/>
      <c r="D9" s="127" t="s">
        <v>51</v>
      </c>
      <c r="E9" s="96">
        <f>E10</f>
        <v>4993400</v>
      </c>
      <c r="F9" s="96">
        <f aca="true" t="shared" si="0" ref="F9:M9">F10</f>
        <v>881500</v>
      </c>
      <c r="G9" s="96">
        <f>H9+N9+O9</f>
        <v>4111900</v>
      </c>
      <c r="H9" s="96">
        <f t="shared" si="0"/>
        <v>523340</v>
      </c>
      <c r="I9" s="96">
        <f t="shared" si="0"/>
        <v>0</v>
      </c>
      <c r="J9" s="214">
        <f t="shared" si="0"/>
        <v>523340</v>
      </c>
      <c r="K9" s="214"/>
      <c r="L9" s="96">
        <f t="shared" si="0"/>
        <v>0</v>
      </c>
      <c r="M9" s="96">
        <f t="shared" si="0"/>
        <v>0</v>
      </c>
      <c r="N9" s="96">
        <f>N10</f>
        <v>252000</v>
      </c>
      <c r="O9" s="96">
        <f>O10</f>
        <v>3336560</v>
      </c>
      <c r="P9" s="343" t="s">
        <v>177</v>
      </c>
    </row>
    <row r="10" spans="1:16" ht="77.25" customHeight="1">
      <c r="A10" s="332"/>
      <c r="B10" s="342" t="s">
        <v>13</v>
      </c>
      <c r="C10" s="97"/>
      <c r="D10" s="71" t="s">
        <v>14</v>
      </c>
      <c r="E10" s="98">
        <f>E11+E20+E21+E28</f>
        <v>4993400</v>
      </c>
      <c r="F10" s="98">
        <f aca="true" t="shared" si="1" ref="F10:O10">F11+F20+F21+F28</f>
        <v>881500</v>
      </c>
      <c r="G10" s="98">
        <f t="shared" si="1"/>
        <v>4071900</v>
      </c>
      <c r="H10" s="98">
        <f t="shared" si="1"/>
        <v>523340</v>
      </c>
      <c r="I10" s="98">
        <f t="shared" si="1"/>
        <v>0</v>
      </c>
      <c r="J10" s="253">
        <f t="shared" si="1"/>
        <v>523340</v>
      </c>
      <c r="K10" s="253"/>
      <c r="L10" s="98">
        <f t="shared" si="1"/>
        <v>0</v>
      </c>
      <c r="M10" s="98">
        <f t="shared" si="1"/>
        <v>0</v>
      </c>
      <c r="N10" s="98">
        <f t="shared" si="1"/>
        <v>252000</v>
      </c>
      <c r="O10" s="98">
        <f t="shared" si="1"/>
        <v>3336560</v>
      </c>
      <c r="P10" s="338"/>
    </row>
    <row r="11" spans="1:16" ht="45">
      <c r="A11" s="332"/>
      <c r="B11" s="332"/>
      <c r="C11" s="99">
        <v>6050</v>
      </c>
      <c r="D11" s="67" t="s">
        <v>15</v>
      </c>
      <c r="E11" s="98">
        <f>E13+E14+E15+E16+E17+E12</f>
        <v>2519040</v>
      </c>
      <c r="F11" s="98">
        <f aca="true" t="shared" si="2" ref="F11:O11">F13+F14+F15+F16+F17+F12</f>
        <v>881500</v>
      </c>
      <c r="G11" s="98">
        <f t="shared" si="2"/>
        <v>1637540</v>
      </c>
      <c r="H11" s="98">
        <f t="shared" si="2"/>
        <v>473540</v>
      </c>
      <c r="I11" s="98">
        <f t="shared" si="2"/>
        <v>0</v>
      </c>
      <c r="J11" s="98">
        <f t="shared" si="2"/>
        <v>473540</v>
      </c>
      <c r="K11" s="98"/>
      <c r="L11" s="98">
        <f t="shared" si="2"/>
        <v>0</v>
      </c>
      <c r="M11" s="98">
        <f t="shared" si="2"/>
        <v>0</v>
      </c>
      <c r="N11" s="98">
        <f t="shared" si="2"/>
        <v>164000</v>
      </c>
      <c r="O11" s="98">
        <f t="shared" si="2"/>
        <v>1000000</v>
      </c>
      <c r="P11" s="98"/>
    </row>
    <row r="12" spans="1:16" ht="33.75">
      <c r="A12" s="332"/>
      <c r="B12" s="332"/>
      <c r="C12" s="99"/>
      <c r="D12" s="67" t="s">
        <v>224</v>
      </c>
      <c r="E12" s="94">
        <f aca="true" t="shared" si="3" ref="E12:E17">H12+F12+N12+O12</f>
        <v>64000</v>
      </c>
      <c r="F12" s="98"/>
      <c r="G12" s="94">
        <f>H12+N12+O12</f>
        <v>64000</v>
      </c>
      <c r="H12" s="94">
        <f aca="true" t="shared" si="4" ref="H12:H17">I12+J12+L12+M12</f>
        <v>20000</v>
      </c>
      <c r="I12" s="94">
        <v>0</v>
      </c>
      <c r="J12" s="215">
        <v>20000</v>
      </c>
      <c r="K12" s="253"/>
      <c r="L12" s="98"/>
      <c r="M12" s="98"/>
      <c r="N12" s="94">
        <v>44000</v>
      </c>
      <c r="O12" s="98"/>
      <c r="P12" s="94" t="s">
        <v>142</v>
      </c>
    </row>
    <row r="13" spans="1:16" ht="66.75">
      <c r="A13" s="332"/>
      <c r="B13" s="332"/>
      <c r="C13" s="97"/>
      <c r="D13" s="67" t="s">
        <v>128</v>
      </c>
      <c r="E13" s="94">
        <f t="shared" si="3"/>
        <v>516100</v>
      </c>
      <c r="F13" s="94">
        <v>15100</v>
      </c>
      <c r="G13" s="94">
        <f>H13+N13+O13</f>
        <v>501000</v>
      </c>
      <c r="H13" s="94">
        <f t="shared" si="4"/>
        <v>1000</v>
      </c>
      <c r="I13" s="94">
        <v>0</v>
      </c>
      <c r="J13" s="216">
        <v>1000</v>
      </c>
      <c r="K13" s="216" t="s">
        <v>215</v>
      </c>
      <c r="L13" s="94"/>
      <c r="M13" s="94"/>
      <c r="N13" s="100"/>
      <c r="O13" s="100">
        <v>500000</v>
      </c>
      <c r="P13" s="100" t="s">
        <v>120</v>
      </c>
    </row>
    <row r="14" spans="1:16" ht="54.75">
      <c r="A14" s="332"/>
      <c r="B14" s="332"/>
      <c r="C14" s="97"/>
      <c r="D14" s="67" t="s">
        <v>129</v>
      </c>
      <c r="E14" s="94">
        <f t="shared" si="3"/>
        <v>517400</v>
      </c>
      <c r="F14" s="94">
        <v>16400</v>
      </c>
      <c r="G14" s="94">
        <f>H14+N14+O14</f>
        <v>501000</v>
      </c>
      <c r="H14" s="94">
        <f t="shared" si="4"/>
        <v>1000</v>
      </c>
      <c r="I14" s="94">
        <v>0</v>
      </c>
      <c r="J14" s="216">
        <v>1000</v>
      </c>
      <c r="K14" s="216" t="s">
        <v>215</v>
      </c>
      <c r="L14" s="94"/>
      <c r="M14" s="94"/>
      <c r="N14" s="100"/>
      <c r="O14" s="100">
        <v>500000</v>
      </c>
      <c r="P14" s="100" t="s">
        <v>22</v>
      </c>
    </row>
    <row r="15" spans="1:16" ht="32.25">
      <c r="A15" s="332"/>
      <c r="B15" s="332"/>
      <c r="C15" s="97"/>
      <c r="D15" s="67" t="s">
        <v>130</v>
      </c>
      <c r="E15" s="94">
        <f t="shared" si="3"/>
        <v>120540</v>
      </c>
      <c r="F15" s="94"/>
      <c r="G15" s="94">
        <f>H15+N15</f>
        <v>120540</v>
      </c>
      <c r="H15" s="94">
        <f t="shared" si="4"/>
        <v>540</v>
      </c>
      <c r="I15" s="94">
        <v>0</v>
      </c>
      <c r="J15" s="216">
        <v>540</v>
      </c>
      <c r="K15" s="216" t="s">
        <v>215</v>
      </c>
      <c r="L15" s="94"/>
      <c r="M15" s="94"/>
      <c r="N15" s="100">
        <v>120000</v>
      </c>
      <c r="O15" s="100"/>
      <c r="P15" s="100" t="s">
        <v>22</v>
      </c>
    </row>
    <row r="16" spans="1:16" ht="43.5">
      <c r="A16" s="332"/>
      <c r="B16" s="332"/>
      <c r="C16" s="97"/>
      <c r="D16" s="67" t="s">
        <v>131</v>
      </c>
      <c r="E16" s="94">
        <f t="shared" si="3"/>
        <v>1000</v>
      </c>
      <c r="F16" s="94"/>
      <c r="G16" s="94">
        <f>H16+N16</f>
        <v>1000</v>
      </c>
      <c r="H16" s="94">
        <f t="shared" si="4"/>
        <v>1000</v>
      </c>
      <c r="I16" s="94">
        <v>0</v>
      </c>
      <c r="J16" s="216">
        <v>1000</v>
      </c>
      <c r="K16" s="216" t="s">
        <v>215</v>
      </c>
      <c r="L16" s="94"/>
      <c r="M16" s="94"/>
      <c r="N16" s="100"/>
      <c r="O16" s="100"/>
      <c r="P16" s="100"/>
    </row>
    <row r="17" spans="1:16" ht="63.75">
      <c r="A17" s="332"/>
      <c r="B17" s="332"/>
      <c r="C17" s="97"/>
      <c r="D17" s="181" t="s">
        <v>189</v>
      </c>
      <c r="E17" s="94">
        <f t="shared" si="3"/>
        <v>1300000</v>
      </c>
      <c r="F17" s="182">
        <v>850000</v>
      </c>
      <c r="G17" s="94">
        <f>H17+N17</f>
        <v>450000</v>
      </c>
      <c r="H17" s="94">
        <f t="shared" si="4"/>
        <v>450000</v>
      </c>
      <c r="I17" s="182">
        <v>0</v>
      </c>
      <c r="J17" s="254">
        <v>450000</v>
      </c>
      <c r="K17" s="254"/>
      <c r="L17" s="136"/>
      <c r="M17" s="136"/>
      <c r="N17" s="136"/>
      <c r="O17" s="100"/>
      <c r="P17" s="100"/>
    </row>
    <row r="18" spans="1:16" ht="12.75">
      <c r="A18" s="332"/>
      <c r="B18" s="332"/>
      <c r="C18" s="97"/>
      <c r="D18" s="181"/>
      <c r="E18" s="94"/>
      <c r="F18" s="182"/>
      <c r="G18" s="94"/>
      <c r="H18" s="94"/>
      <c r="I18" s="182"/>
      <c r="J18" s="254">
        <v>186000</v>
      </c>
      <c r="K18" s="254" t="s">
        <v>216</v>
      </c>
      <c r="L18" s="136"/>
      <c r="M18" s="136"/>
      <c r="N18" s="136"/>
      <c r="O18" s="100"/>
      <c r="P18" s="100"/>
    </row>
    <row r="19" spans="1:16" ht="12.75">
      <c r="A19" s="332"/>
      <c r="B19" s="332"/>
      <c r="C19" s="97"/>
      <c r="D19" s="181"/>
      <c r="E19" s="94"/>
      <c r="F19" s="182"/>
      <c r="G19" s="94"/>
      <c r="H19" s="94"/>
      <c r="I19" s="182"/>
      <c r="J19" s="254">
        <v>264000</v>
      </c>
      <c r="K19" s="254" t="s">
        <v>215</v>
      </c>
      <c r="L19" s="136"/>
      <c r="M19" s="136"/>
      <c r="N19" s="136"/>
      <c r="O19" s="100"/>
      <c r="P19" s="100"/>
    </row>
    <row r="20" spans="1:16" ht="56.25">
      <c r="A20" s="332"/>
      <c r="B20" s="332"/>
      <c r="C20" s="99">
        <v>6058</v>
      </c>
      <c r="D20" s="67" t="s">
        <v>74</v>
      </c>
      <c r="E20" s="98">
        <f>E23+E26</f>
        <v>1250000</v>
      </c>
      <c r="F20" s="98">
        <f>F23+F26</f>
        <v>0</v>
      </c>
      <c r="G20" s="98">
        <f>H20+N20+O20</f>
        <v>1250000</v>
      </c>
      <c r="H20" s="98">
        <f>H23+H26</f>
        <v>0</v>
      </c>
      <c r="I20" s="98">
        <f aca="true" t="shared" si="5" ref="I20:O20">I23+I26</f>
        <v>0</v>
      </c>
      <c r="J20" s="253">
        <f t="shared" si="5"/>
        <v>0</v>
      </c>
      <c r="K20" s="253"/>
      <c r="L20" s="98">
        <f t="shared" si="5"/>
        <v>0</v>
      </c>
      <c r="M20" s="98">
        <f t="shared" si="5"/>
        <v>0</v>
      </c>
      <c r="N20" s="98">
        <f t="shared" si="5"/>
        <v>0</v>
      </c>
      <c r="O20" s="98">
        <f t="shared" si="5"/>
        <v>1250000</v>
      </c>
      <c r="P20" s="100" t="s">
        <v>53</v>
      </c>
    </row>
    <row r="21" spans="1:16" ht="56.25">
      <c r="A21" s="332"/>
      <c r="B21" s="332"/>
      <c r="C21" s="99">
        <v>6059</v>
      </c>
      <c r="D21" s="67" t="s">
        <v>75</v>
      </c>
      <c r="E21" s="98">
        <f>E24+E27</f>
        <v>1184360</v>
      </c>
      <c r="F21" s="98">
        <f>F24+F27</f>
        <v>0</v>
      </c>
      <c r="G21" s="98">
        <f>H21+N21+O21</f>
        <v>1184360</v>
      </c>
      <c r="H21" s="98">
        <f>H24+H27</f>
        <v>49800</v>
      </c>
      <c r="I21" s="98">
        <f aca="true" t="shared" si="6" ref="I21:O21">I24+I27</f>
        <v>0</v>
      </c>
      <c r="J21" s="253">
        <f t="shared" si="6"/>
        <v>49800</v>
      </c>
      <c r="K21" s="253" t="s">
        <v>216</v>
      </c>
      <c r="L21" s="98">
        <f t="shared" si="6"/>
        <v>0</v>
      </c>
      <c r="M21" s="98">
        <f t="shared" si="6"/>
        <v>0</v>
      </c>
      <c r="N21" s="98">
        <f t="shared" si="6"/>
        <v>48000</v>
      </c>
      <c r="O21" s="98">
        <f t="shared" si="6"/>
        <v>1086560</v>
      </c>
      <c r="P21" s="100" t="s">
        <v>57</v>
      </c>
    </row>
    <row r="22" spans="1:16" s="137" customFormat="1" ht="30.75" customHeight="1">
      <c r="A22" s="332"/>
      <c r="B22" s="332"/>
      <c r="C22" s="99" t="s">
        <v>70</v>
      </c>
      <c r="D22" s="71" t="s">
        <v>121</v>
      </c>
      <c r="E22" s="98">
        <f>E23+E24</f>
        <v>1832860</v>
      </c>
      <c r="F22" s="98">
        <f aca="true" t="shared" si="7" ref="F22:O22">F23+F24</f>
        <v>0</v>
      </c>
      <c r="G22" s="98">
        <f>H22+N22+O22</f>
        <v>1832860</v>
      </c>
      <c r="H22" s="98">
        <f>H23+H24</f>
        <v>49300</v>
      </c>
      <c r="I22" s="98">
        <f>I23+I24</f>
        <v>0</v>
      </c>
      <c r="J22" s="253">
        <f>J23+J24</f>
        <v>49300</v>
      </c>
      <c r="K22" s="253"/>
      <c r="L22" s="98">
        <f t="shared" si="7"/>
        <v>0</v>
      </c>
      <c r="M22" s="98">
        <f t="shared" si="7"/>
        <v>0</v>
      </c>
      <c r="N22" s="98">
        <f t="shared" si="7"/>
        <v>47000</v>
      </c>
      <c r="O22" s="98">
        <f t="shared" si="7"/>
        <v>1736560</v>
      </c>
      <c r="P22" s="101"/>
    </row>
    <row r="23" spans="1:16" ht="21.75" customHeight="1">
      <c r="A23" s="332"/>
      <c r="B23" s="332"/>
      <c r="C23" s="99">
        <v>6058</v>
      </c>
      <c r="D23" s="67" t="s">
        <v>15</v>
      </c>
      <c r="E23" s="94">
        <f>H23+N23+O23</f>
        <v>900000</v>
      </c>
      <c r="F23" s="94"/>
      <c r="G23" s="94">
        <v>0</v>
      </c>
      <c r="H23" s="94"/>
      <c r="I23" s="94"/>
      <c r="J23" s="215"/>
      <c r="K23" s="215"/>
      <c r="L23" s="94"/>
      <c r="M23" s="94"/>
      <c r="N23" s="100">
        <v>0</v>
      </c>
      <c r="O23" s="94">
        <v>900000</v>
      </c>
      <c r="P23" s="100" t="s">
        <v>53</v>
      </c>
    </row>
    <row r="24" spans="1:16" ht="45">
      <c r="A24" s="332"/>
      <c r="B24" s="332"/>
      <c r="C24" s="99">
        <v>6059</v>
      </c>
      <c r="D24" s="67" t="s">
        <v>15</v>
      </c>
      <c r="E24" s="94">
        <f>F24+H24+N24+O24</f>
        <v>932860</v>
      </c>
      <c r="F24" s="94"/>
      <c r="G24" s="94">
        <f>H24+N24+O24</f>
        <v>932860</v>
      </c>
      <c r="H24" s="94">
        <f>I24+J24+L24+M24</f>
        <v>49300</v>
      </c>
      <c r="I24" s="94"/>
      <c r="J24" s="215">
        <v>49300</v>
      </c>
      <c r="K24" s="215"/>
      <c r="L24" s="94"/>
      <c r="M24" s="94"/>
      <c r="N24" s="100">
        <v>47000</v>
      </c>
      <c r="O24" s="94">
        <v>836560</v>
      </c>
      <c r="P24" s="100" t="s">
        <v>57</v>
      </c>
    </row>
    <row r="25" spans="1:16" s="137" customFormat="1" ht="52.5">
      <c r="A25" s="332"/>
      <c r="B25" s="332"/>
      <c r="C25" s="99" t="s">
        <v>71</v>
      </c>
      <c r="D25" s="71" t="s">
        <v>122</v>
      </c>
      <c r="E25" s="98">
        <f>E26+E27</f>
        <v>601500</v>
      </c>
      <c r="F25" s="98">
        <f>F26+F27</f>
        <v>0</v>
      </c>
      <c r="G25" s="98">
        <f>H25+N25+O25</f>
        <v>601500</v>
      </c>
      <c r="H25" s="98">
        <f aca="true" t="shared" si="8" ref="H25:O25">H26+H27</f>
        <v>500</v>
      </c>
      <c r="I25" s="98">
        <f t="shared" si="8"/>
        <v>0</v>
      </c>
      <c r="J25" s="253">
        <f t="shared" si="8"/>
        <v>500</v>
      </c>
      <c r="K25" s="253"/>
      <c r="L25" s="98">
        <f t="shared" si="8"/>
        <v>0</v>
      </c>
      <c r="M25" s="98">
        <f t="shared" si="8"/>
        <v>0</v>
      </c>
      <c r="N25" s="98">
        <f t="shared" si="8"/>
        <v>1000</v>
      </c>
      <c r="O25" s="98">
        <f t="shared" si="8"/>
        <v>600000</v>
      </c>
      <c r="P25" s="101"/>
    </row>
    <row r="26" spans="1:16" ht="45">
      <c r="A26" s="332"/>
      <c r="B26" s="332"/>
      <c r="C26" s="99">
        <v>6058</v>
      </c>
      <c r="D26" s="67" t="s">
        <v>15</v>
      </c>
      <c r="E26" s="94">
        <f>F26+G26</f>
        <v>350000</v>
      </c>
      <c r="F26" s="94"/>
      <c r="G26" s="94">
        <f>H26+N26+O26</f>
        <v>350000</v>
      </c>
      <c r="H26" s="94">
        <v>0</v>
      </c>
      <c r="I26" s="94"/>
      <c r="J26" s="215"/>
      <c r="K26" s="215"/>
      <c r="L26" s="94"/>
      <c r="M26" s="94">
        <v>0</v>
      </c>
      <c r="N26" s="94">
        <v>0</v>
      </c>
      <c r="O26" s="94">
        <v>350000</v>
      </c>
      <c r="P26" s="100" t="s">
        <v>53</v>
      </c>
    </row>
    <row r="27" spans="1:16" ht="45">
      <c r="A27" s="332"/>
      <c r="B27" s="332"/>
      <c r="C27" s="99">
        <v>6059</v>
      </c>
      <c r="D27" s="67" t="s">
        <v>15</v>
      </c>
      <c r="E27" s="94">
        <f>F27+G27</f>
        <v>251500</v>
      </c>
      <c r="F27" s="94"/>
      <c r="G27" s="94">
        <f>H27+N27+O27</f>
        <v>251500</v>
      </c>
      <c r="H27" s="94">
        <v>500</v>
      </c>
      <c r="I27" s="94"/>
      <c r="J27" s="215">
        <v>500</v>
      </c>
      <c r="K27" s="215"/>
      <c r="L27" s="94"/>
      <c r="M27" s="94"/>
      <c r="N27" s="94">
        <v>1000</v>
      </c>
      <c r="O27" s="94">
        <v>250000</v>
      </c>
      <c r="P27" s="100" t="s">
        <v>57</v>
      </c>
    </row>
    <row r="28" spans="1:16" ht="63.75">
      <c r="A28" s="332"/>
      <c r="B28" s="332"/>
      <c r="C28" s="99">
        <v>6060</v>
      </c>
      <c r="D28" s="29" t="s">
        <v>41</v>
      </c>
      <c r="E28" s="110">
        <f aca="true" t="shared" si="9" ref="E28:O28">E29</f>
        <v>40000</v>
      </c>
      <c r="F28" s="110">
        <f t="shared" si="9"/>
        <v>0</v>
      </c>
      <c r="G28" s="110">
        <f t="shared" si="9"/>
        <v>0</v>
      </c>
      <c r="H28" s="110">
        <f t="shared" si="9"/>
        <v>0</v>
      </c>
      <c r="I28" s="110">
        <f t="shared" si="9"/>
        <v>0</v>
      </c>
      <c r="J28" s="255">
        <f t="shared" si="9"/>
        <v>0</v>
      </c>
      <c r="K28" s="255"/>
      <c r="L28" s="110">
        <f t="shared" si="9"/>
        <v>0</v>
      </c>
      <c r="M28" s="110">
        <f t="shared" si="9"/>
        <v>0</v>
      </c>
      <c r="N28" s="110">
        <f t="shared" si="9"/>
        <v>40000</v>
      </c>
      <c r="O28" s="110">
        <f t="shared" si="9"/>
        <v>0</v>
      </c>
      <c r="P28" s="107"/>
    </row>
    <row r="29" spans="1:16" ht="45">
      <c r="A29" s="333"/>
      <c r="B29" s="333"/>
      <c r="C29" s="99"/>
      <c r="D29" s="72" t="s">
        <v>136</v>
      </c>
      <c r="E29" s="110">
        <f>F29+G29+N29+O29</f>
        <v>40000</v>
      </c>
      <c r="F29" s="110"/>
      <c r="G29" s="94">
        <f>H29</f>
        <v>0</v>
      </c>
      <c r="H29" s="110">
        <f>I29+J29+L29+M29</f>
        <v>0</v>
      </c>
      <c r="I29" s="110"/>
      <c r="J29" s="255"/>
      <c r="K29" s="255"/>
      <c r="L29" s="110"/>
      <c r="M29" s="110"/>
      <c r="N29" s="110">
        <v>40000</v>
      </c>
      <c r="O29" s="103"/>
      <c r="P29" s="100" t="s">
        <v>57</v>
      </c>
    </row>
    <row r="30" spans="1:17" s="139" customFormat="1" ht="18" customHeight="1">
      <c r="A30" s="335">
        <v>600</v>
      </c>
      <c r="B30" s="104"/>
      <c r="C30" s="104"/>
      <c r="D30" s="69" t="s">
        <v>36</v>
      </c>
      <c r="E30" s="96">
        <f>E35+E31</f>
        <v>20479858.6</v>
      </c>
      <c r="F30" s="96">
        <f aca="true" t="shared" si="10" ref="F30:O30">F35+F31</f>
        <v>145618.6</v>
      </c>
      <c r="G30" s="96">
        <f>G35+G31</f>
        <v>20334240</v>
      </c>
      <c r="H30" s="96">
        <f t="shared" si="10"/>
        <v>1834240</v>
      </c>
      <c r="I30" s="96">
        <f t="shared" si="10"/>
        <v>0</v>
      </c>
      <c r="J30" s="214">
        <f t="shared" si="10"/>
        <v>1834240</v>
      </c>
      <c r="K30" s="214" t="s">
        <v>215</v>
      </c>
      <c r="L30" s="96">
        <f t="shared" si="10"/>
        <v>0</v>
      </c>
      <c r="M30" s="96">
        <f t="shared" si="10"/>
        <v>0</v>
      </c>
      <c r="N30" s="96">
        <f t="shared" si="10"/>
        <v>18250000</v>
      </c>
      <c r="O30" s="96">
        <f t="shared" si="10"/>
        <v>250000</v>
      </c>
      <c r="P30" s="344" t="s">
        <v>223</v>
      </c>
      <c r="Q30" s="138"/>
    </row>
    <row r="31" spans="1:17" s="139" customFormat="1" ht="24" customHeight="1">
      <c r="A31" s="336"/>
      <c r="B31" s="335">
        <v>60013</v>
      </c>
      <c r="C31" s="218"/>
      <c r="D31" s="219" t="s">
        <v>154</v>
      </c>
      <c r="E31" s="106">
        <f>E32</f>
        <v>710000</v>
      </c>
      <c r="F31" s="106">
        <f aca="true" t="shared" si="11" ref="F31:O31">F32</f>
        <v>0</v>
      </c>
      <c r="G31" s="106">
        <f t="shared" si="11"/>
        <v>710000</v>
      </c>
      <c r="H31" s="106">
        <f t="shared" si="11"/>
        <v>710000</v>
      </c>
      <c r="I31" s="106">
        <f t="shared" si="11"/>
        <v>0</v>
      </c>
      <c r="J31" s="256">
        <f t="shared" si="11"/>
        <v>710000</v>
      </c>
      <c r="K31" s="256"/>
      <c r="L31" s="106">
        <f t="shared" si="11"/>
        <v>0</v>
      </c>
      <c r="M31" s="106">
        <f t="shared" si="11"/>
        <v>0</v>
      </c>
      <c r="N31" s="106">
        <f t="shared" si="11"/>
        <v>0</v>
      </c>
      <c r="O31" s="106">
        <f t="shared" si="11"/>
        <v>0</v>
      </c>
      <c r="P31" s="345"/>
      <c r="Q31" s="138"/>
    </row>
    <row r="32" spans="1:17" s="139" customFormat="1" ht="23.25" customHeight="1">
      <c r="A32" s="336"/>
      <c r="B32" s="332"/>
      <c r="C32" s="218">
        <v>6050</v>
      </c>
      <c r="D32" s="67" t="s">
        <v>15</v>
      </c>
      <c r="E32" s="106">
        <f>E33+E34</f>
        <v>710000</v>
      </c>
      <c r="F32" s="106">
        <f aca="true" t="shared" si="12" ref="F32:N32">F33+F34</f>
        <v>0</v>
      </c>
      <c r="G32" s="106">
        <f>G33+G34</f>
        <v>710000</v>
      </c>
      <c r="H32" s="106">
        <f t="shared" si="12"/>
        <v>710000</v>
      </c>
      <c r="I32" s="106">
        <f t="shared" si="12"/>
        <v>0</v>
      </c>
      <c r="J32" s="256">
        <f t="shared" si="12"/>
        <v>710000</v>
      </c>
      <c r="K32" s="256"/>
      <c r="L32" s="106">
        <f t="shared" si="12"/>
        <v>0</v>
      </c>
      <c r="M32" s="106">
        <f t="shared" si="12"/>
        <v>0</v>
      </c>
      <c r="N32" s="106">
        <f t="shared" si="12"/>
        <v>0</v>
      </c>
      <c r="O32" s="106"/>
      <c r="P32" s="345"/>
      <c r="Q32" s="138"/>
    </row>
    <row r="33" spans="1:17" s="224" customFormat="1" ht="33.75">
      <c r="A33" s="336"/>
      <c r="B33" s="332"/>
      <c r="C33" s="220"/>
      <c r="D33" s="221" t="s">
        <v>160</v>
      </c>
      <c r="E33" s="222">
        <f>F33+G33</f>
        <v>175000</v>
      </c>
      <c r="F33" s="222"/>
      <c r="G33" s="222">
        <f>H33+N33+O33</f>
        <v>175000</v>
      </c>
      <c r="H33" s="222">
        <f>I33+J33</f>
        <v>175000</v>
      </c>
      <c r="I33" s="222">
        <v>0</v>
      </c>
      <c r="J33" s="257">
        <v>175000</v>
      </c>
      <c r="K33" s="257"/>
      <c r="L33" s="222"/>
      <c r="M33" s="222"/>
      <c r="N33" s="222"/>
      <c r="O33" s="222"/>
      <c r="P33" s="345"/>
      <c r="Q33" s="223"/>
    </row>
    <row r="34" spans="1:17" s="224" customFormat="1" ht="33.75">
      <c r="A34" s="336"/>
      <c r="B34" s="333"/>
      <c r="C34" s="220"/>
      <c r="D34" s="221" t="s">
        <v>153</v>
      </c>
      <c r="E34" s="222">
        <f>F34+G34</f>
        <v>535000</v>
      </c>
      <c r="F34" s="222"/>
      <c r="G34" s="222">
        <f>H34+N34+O34</f>
        <v>535000</v>
      </c>
      <c r="H34" s="222">
        <f>I34+J34</f>
        <v>535000</v>
      </c>
      <c r="I34" s="222">
        <v>0</v>
      </c>
      <c r="J34" s="257">
        <v>535000</v>
      </c>
      <c r="K34" s="257"/>
      <c r="L34" s="222"/>
      <c r="M34" s="222"/>
      <c r="N34" s="222"/>
      <c r="O34" s="222"/>
      <c r="P34" s="345"/>
      <c r="Q34" s="223"/>
    </row>
    <row r="35" spans="1:16" s="140" customFormat="1" ht="31.5">
      <c r="A35" s="336"/>
      <c r="B35" s="325">
        <v>60016</v>
      </c>
      <c r="C35" s="99"/>
      <c r="D35" s="71" t="s">
        <v>37</v>
      </c>
      <c r="E35" s="98">
        <f>E36+E41</f>
        <v>19769858.6</v>
      </c>
      <c r="F35" s="98">
        <f aca="true" t="shared" si="13" ref="F35:O35">F36+F41</f>
        <v>145618.6</v>
      </c>
      <c r="G35" s="98">
        <f t="shared" si="13"/>
        <v>19624240</v>
      </c>
      <c r="H35" s="98">
        <f t="shared" si="13"/>
        <v>1124240</v>
      </c>
      <c r="I35" s="98">
        <f t="shared" si="13"/>
        <v>0</v>
      </c>
      <c r="J35" s="253">
        <f t="shared" si="13"/>
        <v>1124240</v>
      </c>
      <c r="K35" s="253"/>
      <c r="L35" s="98">
        <f t="shared" si="13"/>
        <v>0</v>
      </c>
      <c r="M35" s="98">
        <f t="shared" si="13"/>
        <v>0</v>
      </c>
      <c r="N35" s="98">
        <f>N36+N41</f>
        <v>18250000</v>
      </c>
      <c r="O35" s="98">
        <f t="shared" si="13"/>
        <v>250000</v>
      </c>
      <c r="P35" s="338"/>
    </row>
    <row r="36" spans="1:16" s="141" customFormat="1" ht="45">
      <c r="A36" s="336"/>
      <c r="B36" s="332"/>
      <c r="C36" s="325">
        <v>6050</v>
      </c>
      <c r="D36" s="67" t="s">
        <v>15</v>
      </c>
      <c r="E36" s="94">
        <f>E38+E37+E39+E40</f>
        <v>18978118.6</v>
      </c>
      <c r="F36" s="94">
        <f aca="true" t="shared" si="14" ref="F36:O36">F38+F37+F39+F40</f>
        <v>145618.6</v>
      </c>
      <c r="G36" s="94">
        <f t="shared" si="14"/>
        <v>18832500</v>
      </c>
      <c r="H36" s="94">
        <f t="shared" si="14"/>
        <v>332500</v>
      </c>
      <c r="I36" s="94">
        <f t="shared" si="14"/>
        <v>0</v>
      </c>
      <c r="J36" s="94">
        <f t="shared" si="14"/>
        <v>332500</v>
      </c>
      <c r="K36" s="215"/>
      <c r="L36" s="94">
        <f t="shared" si="14"/>
        <v>0</v>
      </c>
      <c r="M36" s="94">
        <f t="shared" si="14"/>
        <v>0</v>
      </c>
      <c r="N36" s="94">
        <f t="shared" si="14"/>
        <v>18250000</v>
      </c>
      <c r="O36" s="94">
        <f t="shared" si="14"/>
        <v>250000</v>
      </c>
      <c r="P36" s="94"/>
    </row>
    <row r="37" spans="1:16" s="141" customFormat="1" ht="21.75">
      <c r="A37" s="336"/>
      <c r="B37" s="332"/>
      <c r="C37" s="332"/>
      <c r="D37" s="72" t="s">
        <v>134</v>
      </c>
      <c r="E37" s="94">
        <f>F37+G37</f>
        <v>0</v>
      </c>
      <c r="F37" s="94"/>
      <c r="G37" s="94"/>
      <c r="H37" s="94"/>
      <c r="I37" s="94"/>
      <c r="J37" s="216"/>
      <c r="K37" s="216"/>
      <c r="L37" s="94"/>
      <c r="M37" s="94"/>
      <c r="N37" s="100"/>
      <c r="O37" s="94"/>
      <c r="P37" s="103"/>
    </row>
    <row r="38" spans="1:16" s="141" customFormat="1" ht="67.5">
      <c r="A38" s="336"/>
      <c r="B38" s="332"/>
      <c r="C38" s="332"/>
      <c r="D38" s="67" t="s">
        <v>132</v>
      </c>
      <c r="E38" s="94">
        <f>F38+G38</f>
        <v>18233118.6</v>
      </c>
      <c r="F38" s="94">
        <v>145618.6</v>
      </c>
      <c r="G38" s="94">
        <f>H38+N38+O38</f>
        <v>18087500</v>
      </c>
      <c r="H38" s="94">
        <f>I38+J38+L38</f>
        <v>87500</v>
      </c>
      <c r="I38" s="94">
        <v>0</v>
      </c>
      <c r="J38" s="215">
        <v>87500</v>
      </c>
      <c r="K38" s="215"/>
      <c r="L38" s="94"/>
      <c r="M38" s="94"/>
      <c r="N38" s="94">
        <v>18000000</v>
      </c>
      <c r="O38" s="94"/>
      <c r="P38" s="103" t="s">
        <v>140</v>
      </c>
    </row>
    <row r="39" spans="1:16" s="141" customFormat="1" ht="33.75">
      <c r="A39" s="336"/>
      <c r="B39" s="332"/>
      <c r="C39" s="333"/>
      <c r="D39" s="67" t="s">
        <v>133</v>
      </c>
      <c r="E39" s="94">
        <f>F39+G39</f>
        <v>512000</v>
      </c>
      <c r="F39" s="94"/>
      <c r="G39" s="94">
        <f>H39+N39+O39</f>
        <v>512000</v>
      </c>
      <c r="H39" s="94">
        <f>I39+J39+L39</f>
        <v>12000</v>
      </c>
      <c r="I39" s="94">
        <v>0</v>
      </c>
      <c r="J39" s="215">
        <v>12000</v>
      </c>
      <c r="K39" s="215"/>
      <c r="L39" s="94"/>
      <c r="M39" s="94"/>
      <c r="N39" s="94">
        <v>250000</v>
      </c>
      <c r="O39" s="94">
        <v>250000</v>
      </c>
      <c r="P39" s="103" t="s">
        <v>55</v>
      </c>
    </row>
    <row r="40" spans="1:16" s="141" customFormat="1" ht="33.75">
      <c r="A40" s="336"/>
      <c r="B40" s="332"/>
      <c r="C40" s="212"/>
      <c r="D40" s="67" t="s">
        <v>155</v>
      </c>
      <c r="E40" s="94">
        <f>F40+G40</f>
        <v>233000</v>
      </c>
      <c r="F40" s="94"/>
      <c r="G40" s="94">
        <f>H40+N40+O40</f>
        <v>233000</v>
      </c>
      <c r="H40" s="94">
        <f>I40+J40+L40</f>
        <v>233000</v>
      </c>
      <c r="I40" s="94"/>
      <c r="J40" s="215">
        <v>233000</v>
      </c>
      <c r="K40" s="215"/>
      <c r="L40" s="94"/>
      <c r="M40" s="94"/>
      <c r="N40" s="94"/>
      <c r="O40" s="94"/>
      <c r="P40" s="103"/>
    </row>
    <row r="41" spans="1:16" s="141" customFormat="1" ht="63.75">
      <c r="A41" s="336"/>
      <c r="B41" s="332"/>
      <c r="C41" s="339">
        <v>6060</v>
      </c>
      <c r="D41" s="29" t="s">
        <v>35</v>
      </c>
      <c r="E41" s="94">
        <f>E42+E43</f>
        <v>791740</v>
      </c>
      <c r="F41" s="94">
        <f aca="true" t="shared" si="15" ref="F41:N41">F42+F43</f>
        <v>0</v>
      </c>
      <c r="G41" s="94">
        <f t="shared" si="15"/>
        <v>791740</v>
      </c>
      <c r="H41" s="94">
        <f t="shared" si="15"/>
        <v>791740</v>
      </c>
      <c r="I41" s="94">
        <f t="shared" si="15"/>
        <v>0</v>
      </c>
      <c r="J41" s="94">
        <f t="shared" si="15"/>
        <v>791740</v>
      </c>
      <c r="K41" s="94">
        <f t="shared" si="15"/>
        <v>0</v>
      </c>
      <c r="L41" s="94">
        <f t="shared" si="15"/>
        <v>0</v>
      </c>
      <c r="M41" s="94">
        <f t="shared" si="15"/>
        <v>0</v>
      </c>
      <c r="N41" s="94">
        <f t="shared" si="15"/>
        <v>0</v>
      </c>
      <c r="O41" s="94">
        <f>O42</f>
        <v>0</v>
      </c>
      <c r="P41" s="103"/>
    </row>
    <row r="42" spans="1:16" s="141" customFormat="1" ht="32.25" customHeight="1">
      <c r="A42" s="336"/>
      <c r="B42" s="332"/>
      <c r="C42" s="340"/>
      <c r="D42" s="67" t="s">
        <v>132</v>
      </c>
      <c r="E42" s="94">
        <f>F42+G42</f>
        <v>781740</v>
      </c>
      <c r="F42" s="94"/>
      <c r="G42" s="94">
        <f>H42+N42</f>
        <v>781740</v>
      </c>
      <c r="H42" s="94">
        <f>I42+J42+L42+M42</f>
        <v>781740</v>
      </c>
      <c r="I42" s="94"/>
      <c r="J42" s="215">
        <v>781740</v>
      </c>
      <c r="K42" s="215"/>
      <c r="L42" s="94"/>
      <c r="M42" s="94"/>
      <c r="N42" s="94"/>
      <c r="O42" s="94"/>
      <c r="P42" s="103" t="s">
        <v>139</v>
      </c>
    </row>
    <row r="43" spans="1:16" s="141" customFormat="1" ht="32.25" customHeight="1">
      <c r="A43" s="333"/>
      <c r="B43" s="333"/>
      <c r="C43" s="341"/>
      <c r="D43" s="67" t="s">
        <v>133</v>
      </c>
      <c r="E43" s="94">
        <f>F43+G43</f>
        <v>10000</v>
      </c>
      <c r="F43" s="94"/>
      <c r="G43" s="94">
        <f>H43+N43</f>
        <v>10000</v>
      </c>
      <c r="H43" s="94">
        <f>I43+J43+L43+M43</f>
        <v>10000</v>
      </c>
      <c r="I43" s="94">
        <v>0</v>
      </c>
      <c r="J43" s="215">
        <v>10000</v>
      </c>
      <c r="K43" s="215"/>
      <c r="L43" s="94"/>
      <c r="M43" s="94"/>
      <c r="N43" s="94"/>
      <c r="O43" s="94"/>
      <c r="P43" s="316"/>
    </row>
    <row r="44" spans="1:16" s="141" customFormat="1" ht="22.5" customHeight="1">
      <c r="A44" s="104">
        <v>700</v>
      </c>
      <c r="B44" s="104"/>
      <c r="C44" s="104"/>
      <c r="D44" s="69" t="s">
        <v>16</v>
      </c>
      <c r="E44" s="96">
        <f>E45</f>
        <v>8946610.219999999</v>
      </c>
      <c r="F44" s="96">
        <f>F45</f>
        <v>99650</v>
      </c>
      <c r="G44" s="214">
        <f>H44+N44+O44</f>
        <v>9346960.22</v>
      </c>
      <c r="H44" s="214">
        <f aca="true" t="shared" si="16" ref="H44:O44">H45</f>
        <v>343903.66000000003</v>
      </c>
      <c r="I44" s="214">
        <f t="shared" si="16"/>
        <v>0</v>
      </c>
      <c r="J44" s="214">
        <f t="shared" si="16"/>
        <v>343903.66000000003</v>
      </c>
      <c r="K44" s="214"/>
      <c r="L44" s="96">
        <f t="shared" si="16"/>
        <v>0</v>
      </c>
      <c r="M44" s="96">
        <f t="shared" si="16"/>
        <v>0</v>
      </c>
      <c r="N44" s="96">
        <f t="shared" si="16"/>
        <v>4054852</v>
      </c>
      <c r="O44" s="96">
        <f t="shared" si="16"/>
        <v>4948204.5600000005</v>
      </c>
      <c r="P44" s="337" t="s">
        <v>222</v>
      </c>
    </row>
    <row r="45" spans="1:16" s="141" customFormat="1" ht="107.25" customHeight="1">
      <c r="A45" s="334"/>
      <c r="B45" s="325">
        <v>70005</v>
      </c>
      <c r="C45" s="97"/>
      <c r="D45" s="71" t="s">
        <v>17</v>
      </c>
      <c r="E45" s="98">
        <f aca="true" t="shared" si="17" ref="E45:J45">E46+E57+E53+E55</f>
        <v>8946610.219999999</v>
      </c>
      <c r="F45" s="98">
        <f t="shared" si="17"/>
        <v>99650</v>
      </c>
      <c r="G45" s="98">
        <f t="shared" si="17"/>
        <v>9346960.219999999</v>
      </c>
      <c r="H45" s="98">
        <f t="shared" si="17"/>
        <v>343903.66000000003</v>
      </c>
      <c r="I45" s="98">
        <f t="shared" si="17"/>
        <v>0</v>
      </c>
      <c r="J45" s="253">
        <f t="shared" si="17"/>
        <v>343903.66000000003</v>
      </c>
      <c r="K45" s="253"/>
      <c r="L45" s="98">
        <f>L46+L57+L53+L55</f>
        <v>0</v>
      </c>
      <c r="M45" s="98">
        <f>M46+M57+M53+M55</f>
        <v>0</v>
      </c>
      <c r="N45" s="98">
        <f>N46+N57+N53+N55</f>
        <v>4054852</v>
      </c>
      <c r="O45" s="98">
        <f>O46+O57+O53+O55</f>
        <v>4948204.5600000005</v>
      </c>
      <c r="P45" s="338"/>
    </row>
    <row r="46" spans="1:16" s="141" customFormat="1" ht="30" customHeight="1">
      <c r="A46" s="332"/>
      <c r="B46" s="332"/>
      <c r="C46" s="325">
        <v>6050</v>
      </c>
      <c r="D46" s="67" t="s">
        <v>15</v>
      </c>
      <c r="E46" s="253">
        <f>+E47+E49+E51+E52+E50+E48</f>
        <v>4605251.26</v>
      </c>
      <c r="F46" s="253">
        <f aca="true" t="shared" si="18" ref="F46:O46">+F47+F49+F51+F52+F50+F48</f>
        <v>99650</v>
      </c>
      <c r="G46" s="253">
        <f t="shared" si="18"/>
        <v>5005601.26</v>
      </c>
      <c r="H46" s="253">
        <f t="shared" si="18"/>
        <v>97783.66</v>
      </c>
      <c r="I46" s="253">
        <f t="shared" si="18"/>
        <v>0</v>
      </c>
      <c r="J46" s="253">
        <f t="shared" si="18"/>
        <v>97783.66</v>
      </c>
      <c r="K46" s="253"/>
      <c r="L46" s="98">
        <f t="shared" si="18"/>
        <v>0</v>
      </c>
      <c r="M46" s="98">
        <f t="shared" si="18"/>
        <v>0</v>
      </c>
      <c r="N46" s="98">
        <f t="shared" si="18"/>
        <v>2680852</v>
      </c>
      <c r="O46" s="98">
        <f t="shared" si="18"/>
        <v>2226965.6</v>
      </c>
      <c r="P46" s="98"/>
    </row>
    <row r="47" spans="1:16" s="141" customFormat="1" ht="22.5">
      <c r="A47" s="332"/>
      <c r="B47" s="332"/>
      <c r="C47" s="332"/>
      <c r="D47" s="67" t="s">
        <v>66</v>
      </c>
      <c r="E47" s="94">
        <f>F47+G47</f>
        <v>0</v>
      </c>
      <c r="F47" s="94">
        <v>0</v>
      </c>
      <c r="G47" s="94">
        <f aca="true" t="shared" si="19" ref="G47:G52">H47+N47+O47</f>
        <v>0</v>
      </c>
      <c r="H47" s="94"/>
      <c r="I47" s="215">
        <v>0</v>
      </c>
      <c r="J47" s="215"/>
      <c r="K47" s="215"/>
      <c r="L47" s="94"/>
      <c r="M47" s="94">
        <v>0</v>
      </c>
      <c r="N47" s="94"/>
      <c r="O47" s="94"/>
      <c r="P47" s="100"/>
    </row>
    <row r="48" spans="1:16" s="141" customFormat="1" ht="31.5" customHeight="1">
      <c r="A48" s="332"/>
      <c r="B48" s="332"/>
      <c r="C48" s="332"/>
      <c r="D48" s="67" t="s">
        <v>164</v>
      </c>
      <c r="E48" s="94">
        <f>F48+H48</f>
        <v>5000</v>
      </c>
      <c r="F48" s="94"/>
      <c r="G48" s="94">
        <f t="shared" si="19"/>
        <v>505000</v>
      </c>
      <c r="H48" s="94">
        <f>I48+J48+L48+M48</f>
        <v>5000</v>
      </c>
      <c r="I48" s="215">
        <v>0</v>
      </c>
      <c r="J48" s="215">
        <v>5000</v>
      </c>
      <c r="K48" s="215"/>
      <c r="L48" s="94"/>
      <c r="M48" s="94"/>
      <c r="N48" s="94">
        <v>250000</v>
      </c>
      <c r="O48" s="94">
        <v>250000</v>
      </c>
      <c r="P48" s="100" t="s">
        <v>22</v>
      </c>
    </row>
    <row r="49" spans="1:16" s="141" customFormat="1" ht="33.75">
      <c r="A49" s="332"/>
      <c r="B49" s="332"/>
      <c r="C49" s="332"/>
      <c r="D49" s="68" t="s">
        <v>67</v>
      </c>
      <c r="E49" s="94">
        <f>F49+H49</f>
        <v>164833.66</v>
      </c>
      <c r="F49" s="94">
        <v>90000</v>
      </c>
      <c r="G49" s="94">
        <f t="shared" si="19"/>
        <v>74833.66</v>
      </c>
      <c r="H49" s="94">
        <f>I49+J49+L49+M49</f>
        <v>74833.66</v>
      </c>
      <c r="I49" s="215">
        <v>0</v>
      </c>
      <c r="J49" s="215">
        <v>74833.66</v>
      </c>
      <c r="K49" s="215"/>
      <c r="L49" s="94"/>
      <c r="M49" s="94"/>
      <c r="N49" s="94"/>
      <c r="O49" s="94"/>
      <c r="P49" s="94"/>
    </row>
    <row r="50" spans="1:16" s="141" customFormat="1" ht="45" customHeight="1">
      <c r="A50" s="332"/>
      <c r="B50" s="332"/>
      <c r="C50" s="332"/>
      <c r="D50" s="180" t="s">
        <v>116</v>
      </c>
      <c r="E50" s="94">
        <f>F50+G50</f>
        <v>101150</v>
      </c>
      <c r="F50" s="94"/>
      <c r="G50" s="94">
        <f t="shared" si="19"/>
        <v>101150</v>
      </c>
      <c r="H50" s="94">
        <f>I50+J50+L50+M50</f>
        <v>11150</v>
      </c>
      <c r="I50" s="94">
        <v>0</v>
      </c>
      <c r="J50" s="215">
        <v>11150</v>
      </c>
      <c r="K50" s="215"/>
      <c r="L50" s="94"/>
      <c r="M50" s="94"/>
      <c r="N50" s="94">
        <v>90000</v>
      </c>
      <c r="O50" s="94"/>
      <c r="P50" s="100" t="s">
        <v>146</v>
      </c>
    </row>
    <row r="51" spans="1:16" s="141" customFormat="1" ht="171.75" customHeight="1">
      <c r="A51" s="332"/>
      <c r="B51" s="332"/>
      <c r="C51" s="333"/>
      <c r="D51" s="67" t="s">
        <v>141</v>
      </c>
      <c r="E51" s="94">
        <f>H51+N51+O51+F51</f>
        <v>459450</v>
      </c>
      <c r="F51" s="94">
        <v>4650</v>
      </c>
      <c r="G51" s="94">
        <f t="shared" si="19"/>
        <v>454800</v>
      </c>
      <c r="H51" s="94">
        <f>I51+J51+L51+M51</f>
        <v>4800</v>
      </c>
      <c r="I51" s="215">
        <v>0</v>
      </c>
      <c r="J51" s="215">
        <v>4800</v>
      </c>
      <c r="K51" s="215"/>
      <c r="L51" s="94"/>
      <c r="M51" s="94"/>
      <c r="N51" s="94">
        <v>450000</v>
      </c>
      <c r="O51" s="94"/>
      <c r="P51" s="107" t="s">
        <v>220</v>
      </c>
    </row>
    <row r="52" spans="1:16" s="140" customFormat="1" ht="67.5" customHeight="1">
      <c r="A52" s="332"/>
      <c r="B52" s="332"/>
      <c r="C52" s="99"/>
      <c r="D52" s="72" t="s">
        <v>123</v>
      </c>
      <c r="E52" s="94">
        <f>H52+N52+O52+F52</f>
        <v>3874817.6</v>
      </c>
      <c r="F52" s="94">
        <v>5000</v>
      </c>
      <c r="G52" s="94">
        <f t="shared" si="19"/>
        <v>3869817.6</v>
      </c>
      <c r="H52" s="94">
        <f>I52+J52+L52+M52</f>
        <v>2000</v>
      </c>
      <c r="I52" s="215">
        <v>0</v>
      </c>
      <c r="J52" s="215">
        <v>2000</v>
      </c>
      <c r="K52" s="215"/>
      <c r="L52" s="215"/>
      <c r="M52" s="94"/>
      <c r="N52" s="276">
        <v>1890852</v>
      </c>
      <c r="O52" s="94">
        <v>1976965.6</v>
      </c>
      <c r="P52" s="103" t="s">
        <v>221</v>
      </c>
    </row>
    <row r="53" spans="1:16" s="140" customFormat="1" ht="45">
      <c r="A53" s="332"/>
      <c r="B53" s="332"/>
      <c r="C53" s="325">
        <v>6058</v>
      </c>
      <c r="D53" s="67" t="s">
        <v>15</v>
      </c>
      <c r="E53" s="94">
        <f>E54</f>
        <v>2866667.27</v>
      </c>
      <c r="F53" s="94">
        <f aca="true" t="shared" si="20" ref="F53:O53">F54</f>
        <v>0</v>
      </c>
      <c r="G53" s="94">
        <f t="shared" si="20"/>
        <v>2866667.27</v>
      </c>
      <c r="H53" s="94">
        <f t="shared" si="20"/>
        <v>0</v>
      </c>
      <c r="I53" s="94">
        <f t="shared" si="20"/>
        <v>0</v>
      </c>
      <c r="J53" s="215">
        <f t="shared" si="20"/>
        <v>0</v>
      </c>
      <c r="K53" s="215"/>
      <c r="L53" s="94">
        <f t="shared" si="20"/>
        <v>0</v>
      </c>
      <c r="M53" s="94">
        <f t="shared" si="20"/>
        <v>0</v>
      </c>
      <c r="N53" s="94">
        <f t="shared" si="20"/>
        <v>961800</v>
      </c>
      <c r="O53" s="94">
        <f t="shared" si="20"/>
        <v>1904867.27</v>
      </c>
      <c r="P53" s="103" t="s">
        <v>53</v>
      </c>
    </row>
    <row r="54" spans="1:16" s="140" customFormat="1" ht="22.5">
      <c r="A54" s="332"/>
      <c r="B54" s="332"/>
      <c r="C54" s="326"/>
      <c r="D54" s="72" t="s">
        <v>66</v>
      </c>
      <c r="E54" s="94">
        <f>F54+G54</f>
        <v>2866667.27</v>
      </c>
      <c r="F54" s="94"/>
      <c r="G54" s="94">
        <f>H54+N54+O54</f>
        <v>2866667.27</v>
      </c>
      <c r="H54" s="94">
        <f>I54+J54+L54+M54</f>
        <v>0</v>
      </c>
      <c r="I54" s="94"/>
      <c r="J54" s="215"/>
      <c r="K54" s="215"/>
      <c r="L54" s="94"/>
      <c r="M54" s="94"/>
      <c r="N54" s="94">
        <v>961800</v>
      </c>
      <c r="O54" s="94">
        <v>1904867.27</v>
      </c>
      <c r="P54" s="103" t="s">
        <v>53</v>
      </c>
    </row>
    <row r="55" spans="1:16" s="140" customFormat="1" ht="45">
      <c r="A55" s="332"/>
      <c r="B55" s="332"/>
      <c r="C55" s="325">
        <v>6059</v>
      </c>
      <c r="D55" s="67" t="s">
        <v>15</v>
      </c>
      <c r="E55" s="94">
        <f aca="true" t="shared" si="21" ref="E55:J55">E56</f>
        <v>1467841.69</v>
      </c>
      <c r="F55" s="94">
        <f t="shared" si="21"/>
        <v>0</v>
      </c>
      <c r="G55" s="94">
        <f t="shared" si="21"/>
        <v>1467841.69</v>
      </c>
      <c r="H55" s="94">
        <f t="shared" si="21"/>
        <v>239270</v>
      </c>
      <c r="I55" s="94">
        <f t="shared" si="21"/>
        <v>0</v>
      </c>
      <c r="J55" s="94">
        <f t="shared" si="21"/>
        <v>239270</v>
      </c>
      <c r="K55" s="94" t="s">
        <v>216</v>
      </c>
      <c r="L55" s="94">
        <f>L56</f>
        <v>0</v>
      </c>
      <c r="M55" s="94">
        <f>M56</f>
        <v>0</v>
      </c>
      <c r="N55" s="94">
        <f>N56</f>
        <v>412200</v>
      </c>
      <c r="O55" s="94">
        <f>O56</f>
        <v>816371.69</v>
      </c>
      <c r="P55" s="103"/>
    </row>
    <row r="56" spans="1:16" s="140" customFormat="1" ht="22.5">
      <c r="A56" s="332"/>
      <c r="B56" s="332"/>
      <c r="C56" s="326"/>
      <c r="D56" s="72" t="s">
        <v>66</v>
      </c>
      <c r="E56" s="94">
        <f>F56+G56</f>
        <v>1467841.69</v>
      </c>
      <c r="F56" s="94"/>
      <c r="G56" s="94">
        <f>H56+N56+O56</f>
        <v>1467841.69</v>
      </c>
      <c r="H56" s="94">
        <f>I56+J56+L56+M56</f>
        <v>239270</v>
      </c>
      <c r="I56" s="94"/>
      <c r="J56" s="215">
        <v>239270</v>
      </c>
      <c r="K56" s="215"/>
      <c r="L56" s="94"/>
      <c r="M56" s="94"/>
      <c r="N56" s="94">
        <v>412200</v>
      </c>
      <c r="O56" s="94">
        <v>816371.69</v>
      </c>
      <c r="P56" s="103" t="s">
        <v>57</v>
      </c>
    </row>
    <row r="57" spans="1:16" s="140" customFormat="1" ht="27" customHeight="1">
      <c r="A57" s="332"/>
      <c r="B57" s="332"/>
      <c r="C57" s="99">
        <v>6060</v>
      </c>
      <c r="D57" s="29" t="s">
        <v>35</v>
      </c>
      <c r="E57" s="94">
        <f>E58</f>
        <v>6850</v>
      </c>
      <c r="F57" s="94">
        <f aca="true" t="shared" si="22" ref="F57:M57">F58</f>
        <v>0</v>
      </c>
      <c r="G57" s="94">
        <f t="shared" si="22"/>
        <v>6850</v>
      </c>
      <c r="H57" s="94">
        <f t="shared" si="22"/>
        <v>6850</v>
      </c>
      <c r="I57" s="94">
        <f t="shared" si="22"/>
        <v>0</v>
      </c>
      <c r="J57" s="215">
        <f t="shared" si="22"/>
        <v>6850</v>
      </c>
      <c r="K57" s="215"/>
      <c r="L57" s="94">
        <f t="shared" si="22"/>
        <v>0</v>
      </c>
      <c r="M57" s="94">
        <f t="shared" si="22"/>
        <v>0</v>
      </c>
      <c r="N57" s="94"/>
      <c r="O57" s="94"/>
      <c r="P57" s="107"/>
    </row>
    <row r="58" spans="1:16" s="140" customFormat="1" ht="24" customHeight="1">
      <c r="A58" s="333"/>
      <c r="B58" s="333"/>
      <c r="C58" s="99"/>
      <c r="D58" s="180" t="s">
        <v>116</v>
      </c>
      <c r="E58" s="94">
        <f>F58+G58</f>
        <v>6850</v>
      </c>
      <c r="F58" s="94"/>
      <c r="G58" s="94">
        <f>H58+N58+O58</f>
        <v>6850</v>
      </c>
      <c r="H58" s="94">
        <f>I58+J58+L58</f>
        <v>6850</v>
      </c>
      <c r="I58" s="94">
        <v>0</v>
      </c>
      <c r="J58" s="215">
        <v>6850</v>
      </c>
      <c r="K58" s="215" t="s">
        <v>215</v>
      </c>
      <c r="L58" s="94"/>
      <c r="M58" s="94"/>
      <c r="N58" s="94"/>
      <c r="O58" s="94"/>
      <c r="P58" s="107"/>
    </row>
    <row r="59" spans="1:16" s="141" customFormat="1" ht="30.75" customHeight="1">
      <c r="A59" s="108">
        <v>754</v>
      </c>
      <c r="B59" s="108"/>
      <c r="C59" s="108"/>
      <c r="D59" s="69" t="s">
        <v>18</v>
      </c>
      <c r="E59" s="109">
        <f>E60</f>
        <v>658000</v>
      </c>
      <c r="F59" s="109">
        <f aca="true" t="shared" si="23" ref="F59:O59">F60</f>
        <v>0</v>
      </c>
      <c r="G59" s="109">
        <f t="shared" si="23"/>
        <v>658000</v>
      </c>
      <c r="H59" s="109">
        <f t="shared" si="23"/>
        <v>1000</v>
      </c>
      <c r="I59" s="109">
        <f t="shared" si="23"/>
        <v>0</v>
      </c>
      <c r="J59" s="258">
        <f t="shared" si="23"/>
        <v>1000</v>
      </c>
      <c r="K59" s="258"/>
      <c r="L59" s="109">
        <f t="shared" si="23"/>
        <v>0</v>
      </c>
      <c r="M59" s="109">
        <f t="shared" si="23"/>
        <v>0</v>
      </c>
      <c r="N59" s="109">
        <f t="shared" si="23"/>
        <v>657000</v>
      </c>
      <c r="O59" s="109">
        <f t="shared" si="23"/>
        <v>0</v>
      </c>
      <c r="P59" s="337" t="s">
        <v>149</v>
      </c>
    </row>
    <row r="60" spans="1:16" s="141" customFormat="1" ht="15.75" customHeight="1">
      <c r="A60" s="334"/>
      <c r="B60" s="346">
        <v>75412</v>
      </c>
      <c r="C60" s="97"/>
      <c r="D60" s="70" t="s">
        <v>19</v>
      </c>
      <c r="E60" s="94">
        <f>E61</f>
        <v>658000</v>
      </c>
      <c r="F60" s="94">
        <f aca="true" t="shared" si="24" ref="F60:O60">F61</f>
        <v>0</v>
      </c>
      <c r="G60" s="98">
        <f>H60+N60+O60</f>
        <v>658000</v>
      </c>
      <c r="H60" s="94">
        <f t="shared" si="24"/>
        <v>1000</v>
      </c>
      <c r="I60" s="94">
        <f t="shared" si="24"/>
        <v>0</v>
      </c>
      <c r="J60" s="215">
        <f t="shared" si="24"/>
        <v>1000</v>
      </c>
      <c r="K60" s="215"/>
      <c r="L60" s="94">
        <f t="shared" si="24"/>
        <v>0</v>
      </c>
      <c r="M60" s="94">
        <f t="shared" si="24"/>
        <v>0</v>
      </c>
      <c r="N60" s="94">
        <f t="shared" si="24"/>
        <v>657000</v>
      </c>
      <c r="O60" s="94">
        <f t="shared" si="24"/>
        <v>0</v>
      </c>
      <c r="P60" s="338"/>
    </row>
    <row r="61" spans="1:16" ht="31.5" customHeight="1">
      <c r="A61" s="332"/>
      <c r="B61" s="333"/>
      <c r="C61" s="99">
        <v>6050</v>
      </c>
      <c r="D61" s="67" t="s">
        <v>90</v>
      </c>
      <c r="E61" s="94">
        <f>H61+N61+O61+F61</f>
        <v>658000</v>
      </c>
      <c r="F61" s="94"/>
      <c r="G61" s="94">
        <f>H61+N61+O61</f>
        <v>658000</v>
      </c>
      <c r="H61" s="94">
        <v>1000</v>
      </c>
      <c r="I61" s="94">
        <v>0</v>
      </c>
      <c r="J61" s="215">
        <v>1000</v>
      </c>
      <c r="K61" s="215"/>
      <c r="L61" s="94">
        <v>0</v>
      </c>
      <c r="M61" s="94"/>
      <c r="N61" s="94">
        <v>657000</v>
      </c>
      <c r="O61" s="94"/>
      <c r="P61" s="107" t="s">
        <v>145</v>
      </c>
    </row>
    <row r="62" spans="1:16" s="234" customFormat="1" ht="31.5">
      <c r="A62" s="233">
        <v>801</v>
      </c>
      <c r="B62" s="233"/>
      <c r="C62" s="232"/>
      <c r="D62" s="73" t="s">
        <v>167</v>
      </c>
      <c r="E62" s="96">
        <f>E63+E66</f>
        <v>2038555.58</v>
      </c>
      <c r="F62" s="96">
        <f aca="true" t="shared" si="25" ref="F62:N62">F63+F66</f>
        <v>0</v>
      </c>
      <c r="G62" s="96">
        <f t="shared" si="25"/>
        <v>2038555.58</v>
      </c>
      <c r="H62" s="96">
        <f t="shared" si="25"/>
        <v>1998555.58</v>
      </c>
      <c r="I62" s="96">
        <f t="shared" si="25"/>
        <v>0</v>
      </c>
      <c r="J62" s="96">
        <f t="shared" si="25"/>
        <v>337194.6</v>
      </c>
      <c r="K62" s="96"/>
      <c r="L62" s="96">
        <f t="shared" si="25"/>
        <v>0</v>
      </c>
      <c r="M62" s="96">
        <f t="shared" si="25"/>
        <v>1661360.98</v>
      </c>
      <c r="N62" s="96">
        <f t="shared" si="25"/>
        <v>40000</v>
      </c>
      <c r="O62" s="96">
        <f>O63</f>
        <v>0</v>
      </c>
      <c r="P62" s="228" t="s">
        <v>178</v>
      </c>
    </row>
    <row r="63" spans="1:16" ht="12.75">
      <c r="A63" s="332"/>
      <c r="B63" s="327">
        <v>80104</v>
      </c>
      <c r="C63" s="79"/>
      <c r="D63" s="166" t="s">
        <v>111</v>
      </c>
      <c r="E63" s="94">
        <f>E64</f>
        <v>41000</v>
      </c>
      <c r="F63" s="94">
        <f aca="true" t="shared" si="26" ref="F63:O63">F64</f>
        <v>0</v>
      </c>
      <c r="G63" s="94">
        <f t="shared" si="26"/>
        <v>41000</v>
      </c>
      <c r="H63" s="94">
        <f t="shared" si="26"/>
        <v>1000</v>
      </c>
      <c r="I63" s="94">
        <f t="shared" si="26"/>
        <v>0</v>
      </c>
      <c r="J63" s="215">
        <f t="shared" si="26"/>
        <v>1000</v>
      </c>
      <c r="K63" s="215"/>
      <c r="L63" s="94">
        <f t="shared" si="26"/>
        <v>0</v>
      </c>
      <c r="M63" s="94">
        <f t="shared" si="26"/>
        <v>0</v>
      </c>
      <c r="N63" s="94">
        <f t="shared" si="26"/>
        <v>40000</v>
      </c>
      <c r="O63" s="94">
        <f t="shared" si="26"/>
        <v>0</v>
      </c>
      <c r="P63" s="231"/>
    </row>
    <row r="64" spans="1:16" ht="45">
      <c r="A64" s="332"/>
      <c r="B64" s="328"/>
      <c r="C64" s="64">
        <v>6050</v>
      </c>
      <c r="D64" s="179" t="s">
        <v>34</v>
      </c>
      <c r="E64" s="94">
        <f>E65</f>
        <v>41000</v>
      </c>
      <c r="F64" s="94">
        <f aca="true" t="shared" si="27" ref="F64:O64">F65</f>
        <v>0</v>
      </c>
      <c r="G64" s="94">
        <f t="shared" si="27"/>
        <v>41000</v>
      </c>
      <c r="H64" s="94">
        <f t="shared" si="27"/>
        <v>1000</v>
      </c>
      <c r="I64" s="94">
        <f t="shared" si="27"/>
        <v>0</v>
      </c>
      <c r="J64" s="215">
        <f t="shared" si="27"/>
        <v>1000</v>
      </c>
      <c r="K64" s="215"/>
      <c r="L64" s="94">
        <f t="shared" si="27"/>
        <v>0</v>
      </c>
      <c r="M64" s="94">
        <f t="shared" si="27"/>
        <v>0</v>
      </c>
      <c r="N64" s="94">
        <f t="shared" si="27"/>
        <v>40000</v>
      </c>
      <c r="O64" s="94">
        <f t="shared" si="27"/>
        <v>0</v>
      </c>
      <c r="P64" s="231" t="s">
        <v>22</v>
      </c>
    </row>
    <row r="65" spans="1:16" ht="56.25">
      <c r="A65" s="332"/>
      <c r="B65" s="329"/>
      <c r="C65" s="64"/>
      <c r="D65" s="72" t="s">
        <v>110</v>
      </c>
      <c r="E65" s="94">
        <f>F65+G65</f>
        <v>41000</v>
      </c>
      <c r="F65" s="94"/>
      <c r="G65" s="94">
        <f>H65+N65+O65</f>
        <v>41000</v>
      </c>
      <c r="H65" s="94">
        <f>I65+J65+L65+M65</f>
        <v>1000</v>
      </c>
      <c r="I65" s="94">
        <v>0</v>
      </c>
      <c r="J65" s="215">
        <v>1000</v>
      </c>
      <c r="K65" s="215"/>
      <c r="L65" s="94"/>
      <c r="M65" s="94"/>
      <c r="N65" s="94">
        <v>40000</v>
      </c>
      <c r="O65" s="94"/>
      <c r="P65" s="231"/>
    </row>
    <row r="66" spans="1:16" ht="21">
      <c r="A66" s="332"/>
      <c r="B66" s="298">
        <v>80130</v>
      </c>
      <c r="C66" s="79"/>
      <c r="D66" s="71" t="s">
        <v>207</v>
      </c>
      <c r="E66" s="98">
        <f>E67+E69</f>
        <v>1997555.58</v>
      </c>
      <c r="F66" s="98">
        <f aca="true" t="shared" si="28" ref="F66:O66">F67+F69</f>
        <v>0</v>
      </c>
      <c r="G66" s="98">
        <f t="shared" si="28"/>
        <v>1997555.58</v>
      </c>
      <c r="H66" s="253">
        <f t="shared" si="28"/>
        <v>1997555.58</v>
      </c>
      <c r="I66" s="98">
        <f t="shared" si="28"/>
        <v>0</v>
      </c>
      <c r="J66" s="98">
        <f t="shared" si="28"/>
        <v>336194.6</v>
      </c>
      <c r="K66" s="98"/>
      <c r="L66" s="98">
        <f t="shared" si="28"/>
        <v>0</v>
      </c>
      <c r="M66" s="98">
        <f t="shared" si="28"/>
        <v>1661360.98</v>
      </c>
      <c r="N66" s="98">
        <f t="shared" si="28"/>
        <v>0</v>
      </c>
      <c r="O66" s="98">
        <f t="shared" si="28"/>
        <v>0</v>
      </c>
      <c r="P66" s="289"/>
    </row>
    <row r="67" spans="1:16" ht="45">
      <c r="A67" s="332"/>
      <c r="B67" s="288"/>
      <c r="C67" s="64">
        <v>6058</v>
      </c>
      <c r="D67" s="67" t="s">
        <v>15</v>
      </c>
      <c r="E67" s="94">
        <f>E68</f>
        <v>1661360.98</v>
      </c>
      <c r="F67" s="94">
        <f aca="true" t="shared" si="29" ref="F67:O67">F68</f>
        <v>0</v>
      </c>
      <c r="G67" s="94">
        <f t="shared" si="29"/>
        <v>1661360.98</v>
      </c>
      <c r="H67" s="94">
        <f t="shared" si="29"/>
        <v>1661360.98</v>
      </c>
      <c r="I67" s="94">
        <f t="shared" si="29"/>
        <v>0</v>
      </c>
      <c r="J67" s="94">
        <f t="shared" si="29"/>
        <v>0</v>
      </c>
      <c r="K67" s="94"/>
      <c r="L67" s="94">
        <f t="shared" si="29"/>
        <v>0</v>
      </c>
      <c r="M67" s="94">
        <f t="shared" si="29"/>
        <v>1661360.98</v>
      </c>
      <c r="N67" s="94">
        <f t="shared" si="29"/>
        <v>0</v>
      </c>
      <c r="O67" s="94">
        <f t="shared" si="29"/>
        <v>0</v>
      </c>
      <c r="P67" s="289"/>
    </row>
    <row r="68" spans="1:16" ht="42.75" customHeight="1">
      <c r="A68" s="332"/>
      <c r="B68" s="288"/>
      <c r="C68" s="64"/>
      <c r="D68" s="30" t="s">
        <v>208</v>
      </c>
      <c r="E68" s="94">
        <f>F68+G68</f>
        <v>1661360.98</v>
      </c>
      <c r="F68" s="94"/>
      <c r="G68" s="94">
        <f>H68+N68+O68</f>
        <v>1661360.98</v>
      </c>
      <c r="H68" s="94">
        <f>I68+J68+L68+M68</f>
        <v>1661360.98</v>
      </c>
      <c r="I68" s="94"/>
      <c r="J68" s="215"/>
      <c r="K68" s="215"/>
      <c r="L68" s="94"/>
      <c r="M68" s="94">
        <v>1661360.98</v>
      </c>
      <c r="N68" s="94"/>
      <c r="O68" s="94"/>
      <c r="P68" s="289"/>
    </row>
    <row r="69" spans="1:16" ht="45">
      <c r="A69" s="332"/>
      <c r="B69" s="288"/>
      <c r="C69" s="64">
        <v>6059</v>
      </c>
      <c r="D69" s="67" t="s">
        <v>15</v>
      </c>
      <c r="E69" s="94">
        <f>E70</f>
        <v>336194.6</v>
      </c>
      <c r="F69" s="94">
        <f aca="true" t="shared" si="30" ref="F69:O69">F70</f>
        <v>0</v>
      </c>
      <c r="G69" s="94">
        <f t="shared" si="30"/>
        <v>336194.6</v>
      </c>
      <c r="H69" s="94">
        <f t="shared" si="30"/>
        <v>336194.6</v>
      </c>
      <c r="I69" s="94">
        <f t="shared" si="30"/>
        <v>0</v>
      </c>
      <c r="J69" s="94">
        <f t="shared" si="30"/>
        <v>336194.6</v>
      </c>
      <c r="K69" s="94"/>
      <c r="L69" s="94">
        <f t="shared" si="30"/>
        <v>0</v>
      </c>
      <c r="M69" s="94">
        <f t="shared" si="30"/>
        <v>0</v>
      </c>
      <c r="N69" s="94">
        <f t="shared" si="30"/>
        <v>0</v>
      </c>
      <c r="O69" s="94">
        <f t="shared" si="30"/>
        <v>0</v>
      </c>
      <c r="P69" s="289"/>
    </row>
    <row r="70" spans="1:16" ht="42.75" customHeight="1">
      <c r="A70" s="332"/>
      <c r="B70" s="288"/>
      <c r="C70" s="64"/>
      <c r="D70" s="30" t="s">
        <v>208</v>
      </c>
      <c r="E70" s="94">
        <f>F70+G70</f>
        <v>336194.6</v>
      </c>
      <c r="F70" s="94"/>
      <c r="G70" s="94">
        <f>H70+N70+O70</f>
        <v>336194.6</v>
      </c>
      <c r="H70" s="94">
        <f>I70+J70+L70+M70</f>
        <v>336194.6</v>
      </c>
      <c r="I70" s="94"/>
      <c r="J70" s="215">
        <v>336194.6</v>
      </c>
      <c r="K70" s="215"/>
      <c r="L70" s="94"/>
      <c r="M70" s="94"/>
      <c r="N70" s="94"/>
      <c r="O70" s="94"/>
      <c r="P70" s="289"/>
    </row>
    <row r="71" spans="1:16" ht="30.75" customHeight="1">
      <c r="A71" s="104">
        <v>900</v>
      </c>
      <c r="B71" s="95"/>
      <c r="C71" s="95"/>
      <c r="D71" s="69" t="s">
        <v>20</v>
      </c>
      <c r="E71" s="214">
        <f aca="true" t="shared" si="31" ref="E71:O71">E72+E92</f>
        <v>6311894.38</v>
      </c>
      <c r="F71" s="214">
        <f t="shared" si="31"/>
        <v>202620</v>
      </c>
      <c r="G71" s="214">
        <f t="shared" si="31"/>
        <v>8663438.379999999</v>
      </c>
      <c r="H71" s="214">
        <f t="shared" si="31"/>
        <v>423494.38</v>
      </c>
      <c r="I71" s="214">
        <f t="shared" si="31"/>
        <v>0</v>
      </c>
      <c r="J71" s="214">
        <f t="shared" si="31"/>
        <v>423494.38</v>
      </c>
      <c r="K71" s="214"/>
      <c r="L71" s="96">
        <f t="shared" si="31"/>
        <v>0</v>
      </c>
      <c r="M71" s="96">
        <f t="shared" si="31"/>
        <v>0</v>
      </c>
      <c r="N71" s="96">
        <f t="shared" si="31"/>
        <v>5685780</v>
      </c>
      <c r="O71" s="96">
        <f t="shared" si="31"/>
        <v>2554164</v>
      </c>
      <c r="P71" s="330" t="s">
        <v>179</v>
      </c>
    </row>
    <row r="72" spans="1:16" ht="25.5" customHeight="1">
      <c r="A72" s="325"/>
      <c r="B72" s="325">
        <v>90001</v>
      </c>
      <c r="C72" s="97"/>
      <c r="D72" s="71" t="s">
        <v>21</v>
      </c>
      <c r="E72" s="253">
        <f>E73+E79+E80</f>
        <v>6310594.38</v>
      </c>
      <c r="F72" s="253">
        <f aca="true" t="shared" si="32" ref="F72:O72">F73+F79+F80</f>
        <v>201320</v>
      </c>
      <c r="G72" s="253">
        <f t="shared" si="32"/>
        <v>8663438.379999999</v>
      </c>
      <c r="H72" s="253">
        <f t="shared" si="32"/>
        <v>423494.38</v>
      </c>
      <c r="I72" s="253">
        <f t="shared" si="32"/>
        <v>0</v>
      </c>
      <c r="J72" s="253">
        <f t="shared" si="32"/>
        <v>423494.38</v>
      </c>
      <c r="K72" s="253"/>
      <c r="L72" s="98">
        <f t="shared" si="32"/>
        <v>0</v>
      </c>
      <c r="M72" s="98">
        <f t="shared" si="32"/>
        <v>0</v>
      </c>
      <c r="N72" s="98">
        <f t="shared" si="32"/>
        <v>5685780</v>
      </c>
      <c r="O72" s="98">
        <f t="shared" si="32"/>
        <v>2554164</v>
      </c>
      <c r="P72" s="331"/>
    </row>
    <row r="73" spans="1:16" ht="22.5" customHeight="1">
      <c r="A73" s="332"/>
      <c r="B73" s="332"/>
      <c r="C73" s="325">
        <v>6050</v>
      </c>
      <c r="D73" s="67" t="s">
        <v>15</v>
      </c>
      <c r="E73" s="98">
        <f>E74+E75+E76+E77+E78</f>
        <v>671305.38</v>
      </c>
      <c r="F73" s="98">
        <f aca="true" t="shared" si="33" ref="F73:O73">F74+F75+F76+F77+F78</f>
        <v>50000</v>
      </c>
      <c r="G73" s="98">
        <f t="shared" si="33"/>
        <v>621305.38</v>
      </c>
      <c r="H73" s="98">
        <f t="shared" si="33"/>
        <v>324760.38</v>
      </c>
      <c r="I73" s="98">
        <f t="shared" si="33"/>
        <v>0</v>
      </c>
      <c r="J73" s="98">
        <f t="shared" si="33"/>
        <v>324760.38</v>
      </c>
      <c r="K73" s="98" t="e">
        <f t="shared" si="33"/>
        <v>#VALUE!</v>
      </c>
      <c r="L73" s="98">
        <f t="shared" si="33"/>
        <v>0</v>
      </c>
      <c r="M73" s="98">
        <f t="shared" si="33"/>
        <v>0</v>
      </c>
      <c r="N73" s="98">
        <f t="shared" si="33"/>
        <v>296545</v>
      </c>
      <c r="O73" s="98">
        <f t="shared" si="33"/>
        <v>0</v>
      </c>
      <c r="P73" s="98"/>
    </row>
    <row r="74" spans="1:16" ht="42.75" customHeight="1">
      <c r="A74" s="332"/>
      <c r="B74" s="332"/>
      <c r="C74" s="350"/>
      <c r="D74" s="67" t="s">
        <v>50</v>
      </c>
      <c r="E74" s="94">
        <f>F74+G74</f>
        <v>95500</v>
      </c>
      <c r="F74" s="94">
        <v>50000</v>
      </c>
      <c r="G74" s="94">
        <f>H74+N74+O74</f>
        <v>45500</v>
      </c>
      <c r="H74" s="110">
        <f>I74+J74+L74+M74</f>
        <v>45500</v>
      </c>
      <c r="I74" s="94">
        <v>0</v>
      </c>
      <c r="J74" s="255">
        <v>45500</v>
      </c>
      <c r="K74" s="255" t="s">
        <v>215</v>
      </c>
      <c r="L74" s="98"/>
      <c r="M74" s="98"/>
      <c r="N74" s="142"/>
      <c r="O74" s="101"/>
      <c r="P74" s="98"/>
    </row>
    <row r="75" spans="1:16" ht="11.25" customHeight="1">
      <c r="A75" s="332"/>
      <c r="B75" s="332"/>
      <c r="C75" s="326"/>
      <c r="D75" s="72" t="s">
        <v>87</v>
      </c>
      <c r="E75" s="110">
        <f>F75+H75+N75</f>
        <v>297545</v>
      </c>
      <c r="F75" s="110">
        <v>0</v>
      </c>
      <c r="G75" s="94">
        <f>H75+N75+O75</f>
        <v>297545</v>
      </c>
      <c r="H75" s="110">
        <f>I75+J75+L75+M75</f>
        <v>1000</v>
      </c>
      <c r="I75" s="110">
        <v>0</v>
      </c>
      <c r="J75" s="255">
        <v>1000</v>
      </c>
      <c r="K75" s="255" t="s">
        <v>215</v>
      </c>
      <c r="L75" s="110"/>
      <c r="M75" s="110"/>
      <c r="N75" s="110">
        <v>296545</v>
      </c>
      <c r="O75" s="103"/>
      <c r="P75" s="100" t="s">
        <v>142</v>
      </c>
    </row>
    <row r="76" spans="1:16" ht="12" customHeight="1">
      <c r="A76" s="332"/>
      <c r="B76" s="332"/>
      <c r="C76" s="194"/>
      <c r="D76" s="72" t="s">
        <v>200</v>
      </c>
      <c r="E76" s="110">
        <v>7000</v>
      </c>
      <c r="F76" s="110"/>
      <c r="G76" s="94">
        <v>7000</v>
      </c>
      <c r="H76" s="110">
        <v>7000</v>
      </c>
      <c r="I76" s="110"/>
      <c r="J76" s="255">
        <v>7000</v>
      </c>
      <c r="K76" s="255" t="s">
        <v>216</v>
      </c>
      <c r="L76" s="110"/>
      <c r="M76" s="110"/>
      <c r="N76" s="110"/>
      <c r="O76" s="103"/>
      <c r="P76" s="100"/>
    </row>
    <row r="77" spans="1:16" ht="22.5" customHeight="1">
      <c r="A77" s="332"/>
      <c r="B77" s="332"/>
      <c r="C77" s="194"/>
      <c r="D77" s="72" t="s">
        <v>156</v>
      </c>
      <c r="E77" s="110">
        <f>F77+G77+N77+O77</f>
        <v>268760.38</v>
      </c>
      <c r="F77" s="110"/>
      <c r="G77" s="94">
        <f>H77</f>
        <v>268760.38</v>
      </c>
      <c r="H77" s="255">
        <f>I77+J77+L77+M77</f>
        <v>268760.38</v>
      </c>
      <c r="I77" s="110"/>
      <c r="J77" s="255">
        <v>268760.38</v>
      </c>
      <c r="K77" s="255" t="s">
        <v>215</v>
      </c>
      <c r="L77" s="110"/>
      <c r="M77" s="110"/>
      <c r="N77" s="110"/>
      <c r="O77" s="103"/>
      <c r="P77" s="100"/>
    </row>
    <row r="78" spans="1:16" ht="22.5" customHeight="1">
      <c r="A78" s="332"/>
      <c r="B78" s="332"/>
      <c r="C78" s="194"/>
      <c r="D78" s="30" t="s">
        <v>234</v>
      </c>
      <c r="E78" s="110">
        <f>F78+G78+N78+O78</f>
        <v>2500</v>
      </c>
      <c r="F78" s="110"/>
      <c r="G78" s="94">
        <f>H78</f>
        <v>2500</v>
      </c>
      <c r="H78" s="255">
        <f>I78+J78+L78+M78</f>
        <v>2500</v>
      </c>
      <c r="I78" s="110"/>
      <c r="J78" s="255">
        <v>2500</v>
      </c>
      <c r="K78" s="255"/>
      <c r="L78" s="110"/>
      <c r="M78" s="110"/>
      <c r="N78" s="110"/>
      <c r="O78" s="103"/>
      <c r="P78" s="100"/>
    </row>
    <row r="79" spans="1:16" s="143" customFormat="1" ht="24" customHeight="1">
      <c r="A79" s="332"/>
      <c r="B79" s="332"/>
      <c r="C79" s="99">
        <v>6058</v>
      </c>
      <c r="D79" s="67" t="s">
        <v>76</v>
      </c>
      <c r="E79" s="110">
        <f>E85+E88+E82</f>
        <v>2893001</v>
      </c>
      <c r="F79" s="110">
        <f aca="true" t="shared" si="34" ref="F79:O79">F85+F88+F82</f>
        <v>0</v>
      </c>
      <c r="G79" s="110">
        <f t="shared" si="34"/>
        <v>4413956</v>
      </c>
      <c r="H79" s="110">
        <f t="shared" si="34"/>
        <v>0</v>
      </c>
      <c r="I79" s="110">
        <f t="shared" si="34"/>
        <v>0</v>
      </c>
      <c r="J79" s="110">
        <f t="shared" si="34"/>
        <v>0</v>
      </c>
      <c r="K79" s="110"/>
      <c r="L79" s="110">
        <f t="shared" si="34"/>
        <v>0</v>
      </c>
      <c r="M79" s="110">
        <f t="shared" si="34"/>
        <v>0</v>
      </c>
      <c r="N79" s="110">
        <f t="shared" si="34"/>
        <v>2893001</v>
      </c>
      <c r="O79" s="110">
        <f t="shared" si="34"/>
        <v>1520955</v>
      </c>
      <c r="P79" s="94" t="s">
        <v>53</v>
      </c>
    </row>
    <row r="80" spans="1:16" ht="23.25" customHeight="1">
      <c r="A80" s="332"/>
      <c r="B80" s="332"/>
      <c r="C80" s="99">
        <v>6059</v>
      </c>
      <c r="D80" s="67" t="s">
        <v>74</v>
      </c>
      <c r="E80" s="110">
        <f aca="true" t="shared" si="35" ref="E80:O80">E86+E89+E91+E83</f>
        <v>2746288</v>
      </c>
      <c r="F80" s="110">
        <f t="shared" si="35"/>
        <v>151320</v>
      </c>
      <c r="G80" s="110">
        <f t="shared" si="35"/>
        <v>3628177</v>
      </c>
      <c r="H80" s="110">
        <f t="shared" si="35"/>
        <v>98734</v>
      </c>
      <c r="I80" s="110">
        <f t="shared" si="35"/>
        <v>0</v>
      </c>
      <c r="J80" s="255">
        <f t="shared" si="35"/>
        <v>98734</v>
      </c>
      <c r="K80" s="255" t="s">
        <v>216</v>
      </c>
      <c r="L80" s="110">
        <f t="shared" si="35"/>
        <v>0</v>
      </c>
      <c r="M80" s="110">
        <f t="shared" si="35"/>
        <v>0</v>
      </c>
      <c r="N80" s="110">
        <f t="shared" si="35"/>
        <v>2496234</v>
      </c>
      <c r="O80" s="110">
        <f t="shared" si="35"/>
        <v>1033209</v>
      </c>
      <c r="P80" s="98"/>
    </row>
    <row r="81" spans="1:16" ht="34.5" customHeight="1">
      <c r="A81" s="332"/>
      <c r="B81" s="332"/>
      <c r="C81" s="99" t="s">
        <v>70</v>
      </c>
      <c r="D81" s="70" t="s">
        <v>157</v>
      </c>
      <c r="E81" s="110">
        <f>E82+E83</f>
        <v>18734</v>
      </c>
      <c r="F81" s="110">
        <f aca="true" t="shared" si="36" ref="F81:O81">F82+F83</f>
        <v>0</v>
      </c>
      <c r="G81" s="110">
        <f t="shared" si="36"/>
        <v>18734</v>
      </c>
      <c r="H81" s="110">
        <f t="shared" si="36"/>
        <v>18734</v>
      </c>
      <c r="I81" s="110">
        <f t="shared" si="36"/>
        <v>0</v>
      </c>
      <c r="J81" s="255">
        <f t="shared" si="36"/>
        <v>18734</v>
      </c>
      <c r="K81" s="255"/>
      <c r="L81" s="110">
        <f t="shared" si="36"/>
        <v>0</v>
      </c>
      <c r="M81" s="110">
        <f t="shared" si="36"/>
        <v>0</v>
      </c>
      <c r="N81" s="110">
        <f t="shared" si="36"/>
        <v>0</v>
      </c>
      <c r="O81" s="110">
        <f t="shared" si="36"/>
        <v>0</v>
      </c>
      <c r="P81" s="98"/>
    </row>
    <row r="82" spans="1:16" ht="23.25" customHeight="1">
      <c r="A82" s="332"/>
      <c r="B82" s="332"/>
      <c r="C82" s="99">
        <v>6058</v>
      </c>
      <c r="D82" s="67" t="s">
        <v>15</v>
      </c>
      <c r="E82" s="110">
        <f>F82+G82</f>
        <v>0</v>
      </c>
      <c r="F82" s="110"/>
      <c r="G82" s="110">
        <f aca="true" t="shared" si="37" ref="G82:G91">H82+N82+O82</f>
        <v>0</v>
      </c>
      <c r="H82" s="110">
        <f>I82+J82+L82+M82</f>
        <v>0</v>
      </c>
      <c r="I82" s="110"/>
      <c r="J82" s="255"/>
      <c r="K82" s="255"/>
      <c r="L82" s="110"/>
      <c r="M82" s="110"/>
      <c r="N82" s="110"/>
      <c r="O82" s="110"/>
      <c r="P82" s="98"/>
    </row>
    <row r="83" spans="1:16" ht="23.25" customHeight="1">
      <c r="A83" s="332"/>
      <c r="B83" s="332"/>
      <c r="C83" s="99">
        <v>6059</v>
      </c>
      <c r="D83" s="67" t="s">
        <v>15</v>
      </c>
      <c r="E83" s="110">
        <f>F83+G83</f>
        <v>18734</v>
      </c>
      <c r="F83" s="110"/>
      <c r="G83" s="110">
        <f t="shared" si="37"/>
        <v>18734</v>
      </c>
      <c r="H83" s="110">
        <f>I83+J83+L83+M83</f>
        <v>18734</v>
      </c>
      <c r="I83" s="110">
        <v>0</v>
      </c>
      <c r="J83" s="255">
        <v>18734</v>
      </c>
      <c r="K83" s="255"/>
      <c r="L83" s="110"/>
      <c r="M83" s="110"/>
      <c r="N83" s="110"/>
      <c r="O83" s="110"/>
      <c r="P83" s="98"/>
    </row>
    <row r="84" spans="1:16" s="137" customFormat="1" ht="42" customHeight="1">
      <c r="A84" s="332"/>
      <c r="B84" s="332"/>
      <c r="C84" s="99" t="s">
        <v>71</v>
      </c>
      <c r="D84" s="70" t="s">
        <v>124</v>
      </c>
      <c r="E84" s="111">
        <f>E85+E86</f>
        <v>3491735</v>
      </c>
      <c r="F84" s="111">
        <f aca="true" t="shared" si="38" ref="F84:M84">F85+F86</f>
        <v>52500</v>
      </c>
      <c r="G84" s="98">
        <f t="shared" si="37"/>
        <v>3439235</v>
      </c>
      <c r="H84" s="111">
        <f t="shared" si="38"/>
        <v>35000</v>
      </c>
      <c r="I84" s="111">
        <f t="shared" si="38"/>
        <v>0</v>
      </c>
      <c r="J84" s="259">
        <f t="shared" si="38"/>
        <v>35000</v>
      </c>
      <c r="K84" s="259"/>
      <c r="L84" s="111">
        <f t="shared" si="38"/>
        <v>0</v>
      </c>
      <c r="M84" s="111">
        <f t="shared" si="38"/>
        <v>0</v>
      </c>
      <c r="N84" s="111">
        <f>N85+N86</f>
        <v>3404235</v>
      </c>
      <c r="O84" s="111">
        <f>O85+O86</f>
        <v>0</v>
      </c>
      <c r="P84" s="101"/>
    </row>
    <row r="85" spans="1:16" s="143" customFormat="1" ht="45">
      <c r="A85" s="332"/>
      <c r="B85" s="332"/>
      <c r="C85" s="99">
        <v>6058</v>
      </c>
      <c r="D85" s="67" t="s">
        <v>15</v>
      </c>
      <c r="E85" s="110">
        <f>F85+H85+N85+O85</f>
        <v>1893001</v>
      </c>
      <c r="F85" s="110"/>
      <c r="G85" s="94">
        <f t="shared" si="37"/>
        <v>1893001</v>
      </c>
      <c r="H85" s="110">
        <f>I85+J85+L85+M85</f>
        <v>0</v>
      </c>
      <c r="I85" s="110"/>
      <c r="J85" s="255"/>
      <c r="K85" s="255"/>
      <c r="L85" s="110"/>
      <c r="M85" s="110"/>
      <c r="N85" s="110">
        <v>1893001</v>
      </c>
      <c r="O85" s="110"/>
      <c r="P85" s="100"/>
    </row>
    <row r="86" spans="1:16" s="143" customFormat="1" ht="23.25" customHeight="1">
      <c r="A86" s="332"/>
      <c r="B86" s="332"/>
      <c r="C86" s="99">
        <v>6059</v>
      </c>
      <c r="D86" s="67" t="s">
        <v>15</v>
      </c>
      <c r="E86" s="110">
        <f>F86+H86+N86+O86</f>
        <v>1598734</v>
      </c>
      <c r="F86" s="110">
        <v>52500</v>
      </c>
      <c r="G86" s="94">
        <f t="shared" si="37"/>
        <v>1546234</v>
      </c>
      <c r="H86" s="110">
        <f>I86+J86+L86+M86</f>
        <v>35000</v>
      </c>
      <c r="I86" s="110"/>
      <c r="J86" s="255">
        <v>35000</v>
      </c>
      <c r="K86" s="255"/>
      <c r="L86" s="110"/>
      <c r="M86" s="110"/>
      <c r="N86" s="110">
        <v>1511234</v>
      </c>
      <c r="O86" s="110"/>
      <c r="P86" s="100"/>
    </row>
    <row r="87" spans="1:16" s="137" customFormat="1" ht="39" customHeight="1">
      <c r="A87" s="332"/>
      <c r="B87" s="332"/>
      <c r="C87" s="99" t="s">
        <v>72</v>
      </c>
      <c r="D87" s="70" t="s">
        <v>125</v>
      </c>
      <c r="E87" s="111">
        <f aca="true" t="shared" si="39" ref="E87:O87">E88+E89</f>
        <v>2128820</v>
      </c>
      <c r="F87" s="111">
        <f t="shared" si="39"/>
        <v>98820</v>
      </c>
      <c r="G87" s="98">
        <f t="shared" si="37"/>
        <v>4584164</v>
      </c>
      <c r="H87" s="111">
        <f t="shared" si="39"/>
        <v>45000</v>
      </c>
      <c r="I87" s="111">
        <f t="shared" si="39"/>
        <v>0</v>
      </c>
      <c r="J87" s="259">
        <f t="shared" si="39"/>
        <v>45000</v>
      </c>
      <c r="K87" s="259"/>
      <c r="L87" s="111">
        <f t="shared" si="39"/>
        <v>0</v>
      </c>
      <c r="M87" s="111">
        <f t="shared" si="39"/>
        <v>0</v>
      </c>
      <c r="N87" s="111">
        <f t="shared" si="39"/>
        <v>1985000</v>
      </c>
      <c r="O87" s="111">
        <f t="shared" si="39"/>
        <v>2554164</v>
      </c>
      <c r="P87" s="107"/>
    </row>
    <row r="88" spans="1:16" ht="45">
      <c r="A88" s="332"/>
      <c r="B88" s="332"/>
      <c r="C88" s="99">
        <v>6058</v>
      </c>
      <c r="D88" s="67" t="s">
        <v>15</v>
      </c>
      <c r="E88" s="110">
        <f>F88+H88+N88</f>
        <v>1000000</v>
      </c>
      <c r="F88" s="110"/>
      <c r="G88" s="94">
        <f t="shared" si="37"/>
        <v>2520955</v>
      </c>
      <c r="H88" s="110">
        <f>I88+J88+L88+M88</f>
        <v>0</v>
      </c>
      <c r="I88" s="110"/>
      <c r="J88" s="255"/>
      <c r="K88" s="255"/>
      <c r="L88" s="110"/>
      <c r="M88" s="110"/>
      <c r="N88" s="103">
        <v>1000000</v>
      </c>
      <c r="O88" s="142">
        <v>1520955</v>
      </c>
      <c r="P88" s="110" t="s">
        <v>53</v>
      </c>
    </row>
    <row r="89" spans="1:16" ht="45">
      <c r="A89" s="332"/>
      <c r="B89" s="332"/>
      <c r="C89" s="99">
        <v>6059</v>
      </c>
      <c r="D89" s="67" t="s">
        <v>15</v>
      </c>
      <c r="E89" s="110">
        <f>F89+H89+M89+N89</f>
        <v>1128820</v>
      </c>
      <c r="F89" s="110">
        <v>98820</v>
      </c>
      <c r="G89" s="94">
        <f t="shared" si="37"/>
        <v>2063209</v>
      </c>
      <c r="H89" s="110">
        <f>I89+J89+L89</f>
        <v>45000</v>
      </c>
      <c r="I89" s="110"/>
      <c r="J89" s="255">
        <v>45000</v>
      </c>
      <c r="K89" s="255"/>
      <c r="L89" s="110"/>
      <c r="M89" s="110"/>
      <c r="N89" s="103">
        <v>985000</v>
      </c>
      <c r="O89" s="142">
        <v>1033209</v>
      </c>
      <c r="P89" s="110" t="s">
        <v>143</v>
      </c>
    </row>
    <row r="90" spans="1:16" s="137" customFormat="1" ht="55.5" customHeight="1">
      <c r="A90" s="332"/>
      <c r="B90" s="332"/>
      <c r="C90" s="99" t="s">
        <v>73</v>
      </c>
      <c r="D90" s="70" t="s">
        <v>171</v>
      </c>
      <c r="E90" s="111">
        <f>E91</f>
        <v>0</v>
      </c>
      <c r="F90" s="111">
        <f aca="true" t="shared" si="40" ref="F90:O90">F91</f>
        <v>0</v>
      </c>
      <c r="G90" s="111">
        <f t="shared" si="40"/>
        <v>0</v>
      </c>
      <c r="H90" s="111">
        <f t="shared" si="40"/>
        <v>0</v>
      </c>
      <c r="I90" s="111">
        <f t="shared" si="40"/>
        <v>0</v>
      </c>
      <c r="J90" s="111">
        <f t="shared" si="40"/>
        <v>0</v>
      </c>
      <c r="K90" s="111"/>
      <c r="L90" s="111">
        <f t="shared" si="40"/>
        <v>0</v>
      </c>
      <c r="M90" s="111">
        <f t="shared" si="40"/>
        <v>0</v>
      </c>
      <c r="N90" s="111">
        <f t="shared" si="40"/>
        <v>0</v>
      </c>
      <c r="O90" s="111">
        <f t="shared" si="40"/>
        <v>0</v>
      </c>
      <c r="P90" s="107"/>
    </row>
    <row r="91" spans="1:16" ht="45">
      <c r="A91" s="332"/>
      <c r="B91" s="333"/>
      <c r="C91" s="99">
        <v>6059</v>
      </c>
      <c r="D91" s="67" t="s">
        <v>15</v>
      </c>
      <c r="E91" s="110">
        <f>F91+H91+N91+O91</f>
        <v>0</v>
      </c>
      <c r="F91" s="110"/>
      <c r="G91" s="94">
        <f t="shared" si="37"/>
        <v>0</v>
      </c>
      <c r="H91" s="110">
        <f>I91+J91+L91</f>
        <v>0</v>
      </c>
      <c r="I91" s="110"/>
      <c r="J91" s="255"/>
      <c r="K91" s="255"/>
      <c r="L91" s="110"/>
      <c r="M91" s="110"/>
      <c r="N91" s="110"/>
      <c r="O91" s="103"/>
      <c r="P91" s="107"/>
    </row>
    <row r="92" spans="1:16" s="137" customFormat="1" ht="23.25" customHeight="1">
      <c r="A92" s="332"/>
      <c r="B92" s="347">
        <v>90005</v>
      </c>
      <c r="C92" s="99"/>
      <c r="D92" s="71" t="s">
        <v>84</v>
      </c>
      <c r="E92" s="111">
        <f>E93</f>
        <v>1300</v>
      </c>
      <c r="F92" s="111">
        <f aca="true" t="shared" si="41" ref="F92:O92">F93</f>
        <v>1300</v>
      </c>
      <c r="G92" s="111">
        <f t="shared" si="41"/>
        <v>0</v>
      </c>
      <c r="H92" s="111">
        <f t="shared" si="41"/>
        <v>0</v>
      </c>
      <c r="I92" s="259">
        <f t="shared" si="41"/>
        <v>0</v>
      </c>
      <c r="J92" s="259">
        <f t="shared" si="41"/>
        <v>0</v>
      </c>
      <c r="K92" s="259"/>
      <c r="L92" s="111">
        <f t="shared" si="41"/>
        <v>0</v>
      </c>
      <c r="M92" s="111">
        <f t="shared" si="41"/>
        <v>0</v>
      </c>
      <c r="N92" s="111">
        <f t="shared" si="41"/>
        <v>0</v>
      </c>
      <c r="O92" s="111">
        <f t="shared" si="41"/>
        <v>0</v>
      </c>
      <c r="P92" s="107"/>
    </row>
    <row r="93" spans="1:16" ht="23.25" customHeight="1">
      <c r="A93" s="332"/>
      <c r="B93" s="348"/>
      <c r="C93" s="325">
        <v>6050</v>
      </c>
      <c r="D93" s="67" t="s">
        <v>15</v>
      </c>
      <c r="E93" s="110">
        <f>E94</f>
        <v>1300</v>
      </c>
      <c r="F93" s="110">
        <f aca="true" t="shared" si="42" ref="F93:O93">F94</f>
        <v>1300</v>
      </c>
      <c r="G93" s="110">
        <f t="shared" si="42"/>
        <v>0</v>
      </c>
      <c r="H93" s="110">
        <f t="shared" si="42"/>
        <v>0</v>
      </c>
      <c r="I93" s="110">
        <f t="shared" si="42"/>
        <v>0</v>
      </c>
      <c r="J93" s="255">
        <f t="shared" si="42"/>
        <v>0</v>
      </c>
      <c r="K93" s="255"/>
      <c r="L93" s="110">
        <f t="shared" si="42"/>
        <v>0</v>
      </c>
      <c r="M93" s="110">
        <f t="shared" si="42"/>
        <v>0</v>
      </c>
      <c r="N93" s="110">
        <f t="shared" si="42"/>
        <v>0</v>
      </c>
      <c r="O93" s="110">
        <f t="shared" si="42"/>
        <v>0</v>
      </c>
      <c r="P93" s="107"/>
    </row>
    <row r="94" spans="1:16" ht="45.75" customHeight="1">
      <c r="A94" s="332"/>
      <c r="B94" s="348"/>
      <c r="C94" s="350"/>
      <c r="D94" s="67" t="s">
        <v>126</v>
      </c>
      <c r="E94" s="110">
        <f>E95+E96</f>
        <v>1300</v>
      </c>
      <c r="F94" s="110">
        <f aca="true" t="shared" si="43" ref="F94:O94">F95+F96</f>
        <v>1300</v>
      </c>
      <c r="G94" s="110">
        <f t="shared" si="43"/>
        <v>0</v>
      </c>
      <c r="H94" s="110">
        <f t="shared" si="43"/>
        <v>0</v>
      </c>
      <c r="I94" s="110">
        <f t="shared" si="43"/>
        <v>0</v>
      </c>
      <c r="J94" s="110">
        <f t="shared" si="43"/>
        <v>0</v>
      </c>
      <c r="K94" s="110"/>
      <c r="L94" s="110">
        <f t="shared" si="43"/>
        <v>0</v>
      </c>
      <c r="M94" s="110">
        <f t="shared" si="43"/>
        <v>0</v>
      </c>
      <c r="N94" s="110">
        <f t="shared" si="43"/>
        <v>0</v>
      </c>
      <c r="O94" s="110">
        <f t="shared" si="43"/>
        <v>0</v>
      </c>
      <c r="P94" s="107"/>
    </row>
    <row r="95" spans="1:16" ht="10.5" customHeight="1">
      <c r="A95" s="332"/>
      <c r="B95" s="348"/>
      <c r="C95" s="350"/>
      <c r="D95" s="67" t="s">
        <v>85</v>
      </c>
      <c r="E95" s="110">
        <f>F95+G95</f>
        <v>0</v>
      </c>
      <c r="F95" s="110"/>
      <c r="G95" s="94">
        <f>H95+N95+O95</f>
        <v>0</v>
      </c>
      <c r="H95" s="110">
        <f>I95+J95+L95+M95</f>
        <v>0</v>
      </c>
      <c r="I95" s="110"/>
      <c r="J95" s="255"/>
      <c r="K95" s="255"/>
      <c r="L95" s="110"/>
      <c r="M95" s="110"/>
      <c r="N95" s="110"/>
      <c r="O95" s="103"/>
      <c r="P95" s="107"/>
    </row>
    <row r="96" spans="1:16" ht="10.5" customHeight="1">
      <c r="A96" s="332"/>
      <c r="B96" s="348"/>
      <c r="C96" s="350"/>
      <c r="D96" s="67" t="s">
        <v>86</v>
      </c>
      <c r="E96" s="110">
        <f>F96+G96</f>
        <v>1300</v>
      </c>
      <c r="F96" s="110">
        <v>1300</v>
      </c>
      <c r="G96" s="94">
        <f>H96+N96+O96</f>
        <v>0</v>
      </c>
      <c r="H96" s="110">
        <f>I96+J96+L96+M96</f>
        <v>0</v>
      </c>
      <c r="I96" s="110"/>
      <c r="J96" s="255"/>
      <c r="K96" s="255"/>
      <c r="L96" s="110"/>
      <c r="M96" s="110"/>
      <c r="N96" s="110"/>
      <c r="O96" s="103"/>
      <c r="P96" s="107"/>
    </row>
    <row r="97" spans="1:16" s="144" customFormat="1" ht="26.25" customHeight="1">
      <c r="A97" s="232">
        <v>921</v>
      </c>
      <c r="B97" s="104"/>
      <c r="C97" s="104"/>
      <c r="D97" s="73" t="s">
        <v>44</v>
      </c>
      <c r="E97" s="112">
        <f>E98</f>
        <v>3545661.66</v>
      </c>
      <c r="F97" s="112">
        <f aca="true" t="shared" si="44" ref="F97:O97">F98</f>
        <v>54261.66</v>
      </c>
      <c r="G97" s="96">
        <f>H97+N97+O97</f>
        <v>3491400</v>
      </c>
      <c r="H97" s="112">
        <f t="shared" si="44"/>
        <v>4400</v>
      </c>
      <c r="I97" s="112">
        <f t="shared" si="44"/>
        <v>0</v>
      </c>
      <c r="J97" s="260">
        <f t="shared" si="44"/>
        <v>4400</v>
      </c>
      <c r="K97" s="260"/>
      <c r="L97" s="112">
        <f t="shared" si="44"/>
        <v>0</v>
      </c>
      <c r="M97" s="112">
        <f t="shared" si="44"/>
        <v>0</v>
      </c>
      <c r="N97" s="112">
        <f t="shared" si="44"/>
        <v>1445000</v>
      </c>
      <c r="O97" s="112">
        <f t="shared" si="44"/>
        <v>2042000</v>
      </c>
      <c r="P97" s="337" t="s">
        <v>150</v>
      </c>
    </row>
    <row r="98" spans="1:16" ht="51.75" customHeight="1">
      <c r="A98" s="332"/>
      <c r="B98" s="325">
        <v>92109</v>
      </c>
      <c r="C98" s="99"/>
      <c r="D98" s="71" t="s">
        <v>45</v>
      </c>
      <c r="E98" s="110">
        <f aca="true" t="shared" si="45" ref="E98:O98">E99+E101</f>
        <v>3545661.66</v>
      </c>
      <c r="F98" s="110">
        <f t="shared" si="45"/>
        <v>54261.66</v>
      </c>
      <c r="G98" s="110">
        <f t="shared" si="45"/>
        <v>3491400</v>
      </c>
      <c r="H98" s="110">
        <f t="shared" si="45"/>
        <v>4400</v>
      </c>
      <c r="I98" s="110">
        <f t="shared" si="45"/>
        <v>0</v>
      </c>
      <c r="J98" s="255">
        <f>J99+J101</f>
        <v>4400</v>
      </c>
      <c r="K98" s="255"/>
      <c r="L98" s="110">
        <f t="shared" si="45"/>
        <v>0</v>
      </c>
      <c r="M98" s="110">
        <f t="shared" si="45"/>
        <v>0</v>
      </c>
      <c r="N98" s="110">
        <f t="shared" si="45"/>
        <v>1445000</v>
      </c>
      <c r="O98" s="110">
        <f t="shared" si="45"/>
        <v>2042000</v>
      </c>
      <c r="P98" s="338"/>
    </row>
    <row r="99" spans="1:16" ht="33.75" customHeight="1">
      <c r="A99" s="332"/>
      <c r="B99" s="332"/>
      <c r="C99" s="97">
        <v>6050</v>
      </c>
      <c r="D99" s="67" t="s">
        <v>15</v>
      </c>
      <c r="E99" s="110">
        <f>E100</f>
        <v>3544661.66</v>
      </c>
      <c r="F99" s="110">
        <f aca="true" t="shared" si="46" ref="F99:O99">F100</f>
        <v>54261.66</v>
      </c>
      <c r="G99" s="110">
        <f t="shared" si="46"/>
        <v>3490400</v>
      </c>
      <c r="H99" s="110">
        <f>H100</f>
        <v>3400</v>
      </c>
      <c r="I99" s="110">
        <f t="shared" si="46"/>
        <v>0</v>
      </c>
      <c r="J99" s="255">
        <f t="shared" si="46"/>
        <v>3400</v>
      </c>
      <c r="K99" s="255"/>
      <c r="L99" s="110">
        <f t="shared" si="46"/>
        <v>0</v>
      </c>
      <c r="M99" s="110">
        <f t="shared" si="46"/>
        <v>0</v>
      </c>
      <c r="N99" s="110">
        <f t="shared" si="46"/>
        <v>1445000</v>
      </c>
      <c r="O99" s="110">
        <f t="shared" si="46"/>
        <v>2042000</v>
      </c>
      <c r="P99" s="213" t="s">
        <v>151</v>
      </c>
    </row>
    <row r="100" spans="1:16" ht="42.75" customHeight="1">
      <c r="A100" s="332"/>
      <c r="B100" s="332"/>
      <c r="C100" s="97"/>
      <c r="D100" s="67" t="s">
        <v>89</v>
      </c>
      <c r="E100" s="110">
        <f>F100+H100+N100+O100</f>
        <v>3544661.66</v>
      </c>
      <c r="F100" s="110">
        <v>54261.66</v>
      </c>
      <c r="G100" s="94">
        <f>H100+N100+O100</f>
        <v>3490400</v>
      </c>
      <c r="H100" s="110">
        <f>I100+J100+L100+M100</f>
        <v>3400</v>
      </c>
      <c r="I100" s="110">
        <v>0</v>
      </c>
      <c r="J100" s="255">
        <v>3400</v>
      </c>
      <c r="K100" s="255"/>
      <c r="L100" s="110"/>
      <c r="M100" s="110"/>
      <c r="N100" s="110">
        <v>1445000</v>
      </c>
      <c r="O100" s="103">
        <v>2042000</v>
      </c>
      <c r="P100" s="103" t="s">
        <v>152</v>
      </c>
    </row>
    <row r="101" spans="1:16" ht="24" customHeight="1">
      <c r="A101" s="332"/>
      <c r="B101" s="332"/>
      <c r="C101" s="97">
        <v>6060</v>
      </c>
      <c r="D101" s="67" t="s">
        <v>144</v>
      </c>
      <c r="E101" s="110">
        <f>E102</f>
        <v>1000</v>
      </c>
      <c r="F101" s="110">
        <f aca="true" t="shared" si="47" ref="F101:N101">F102</f>
        <v>0</v>
      </c>
      <c r="G101" s="110">
        <f t="shared" si="47"/>
        <v>1000</v>
      </c>
      <c r="H101" s="110">
        <f t="shared" si="47"/>
        <v>1000</v>
      </c>
      <c r="I101" s="110">
        <f t="shared" si="47"/>
        <v>0</v>
      </c>
      <c r="J101" s="255">
        <f t="shared" si="47"/>
        <v>1000</v>
      </c>
      <c r="K101" s="255"/>
      <c r="L101" s="110">
        <f t="shared" si="47"/>
        <v>0</v>
      </c>
      <c r="M101" s="110">
        <f t="shared" si="47"/>
        <v>0</v>
      </c>
      <c r="N101" s="110">
        <f t="shared" si="47"/>
        <v>0</v>
      </c>
      <c r="O101" s="103"/>
      <c r="P101" s="103"/>
    </row>
    <row r="102" spans="1:16" ht="12.75" customHeight="1">
      <c r="A102" s="333"/>
      <c r="B102" s="333"/>
      <c r="C102" s="97"/>
      <c r="D102" s="67" t="s">
        <v>89</v>
      </c>
      <c r="E102" s="110">
        <v>1000</v>
      </c>
      <c r="F102" s="110"/>
      <c r="G102" s="94">
        <f>H102</f>
        <v>1000</v>
      </c>
      <c r="H102" s="110">
        <f>I102+J102+L102+M102</f>
        <v>1000</v>
      </c>
      <c r="I102" s="110">
        <v>0</v>
      </c>
      <c r="J102" s="255">
        <v>1000</v>
      </c>
      <c r="K102" s="255"/>
      <c r="L102" s="110"/>
      <c r="M102" s="110"/>
      <c r="N102" s="110"/>
      <c r="O102" s="103"/>
      <c r="P102" s="103"/>
    </row>
    <row r="103" spans="1:16" ht="13.5" customHeight="1">
      <c r="A103" s="104">
        <v>926</v>
      </c>
      <c r="B103" s="104"/>
      <c r="C103" s="104"/>
      <c r="D103" s="69" t="s">
        <v>23</v>
      </c>
      <c r="E103" s="96">
        <f>E104</f>
        <v>18781</v>
      </c>
      <c r="F103" s="96">
        <f aca="true" t="shared" si="48" ref="F103:O103">F104</f>
        <v>16781</v>
      </c>
      <c r="G103" s="96">
        <f t="shared" si="48"/>
        <v>2000</v>
      </c>
      <c r="H103" s="96">
        <f t="shared" si="48"/>
        <v>2000</v>
      </c>
      <c r="I103" s="96">
        <f t="shared" si="48"/>
        <v>0</v>
      </c>
      <c r="J103" s="214">
        <f t="shared" si="48"/>
        <v>2000</v>
      </c>
      <c r="K103" s="214"/>
      <c r="L103" s="96">
        <f t="shared" si="48"/>
        <v>0</v>
      </c>
      <c r="M103" s="96">
        <f t="shared" si="48"/>
        <v>0</v>
      </c>
      <c r="N103" s="96">
        <f t="shared" si="48"/>
        <v>0</v>
      </c>
      <c r="O103" s="96">
        <f t="shared" si="48"/>
        <v>0</v>
      </c>
      <c r="P103" s="105"/>
    </row>
    <row r="104" spans="1:16" ht="21">
      <c r="A104" s="325"/>
      <c r="B104" s="325">
        <v>92695</v>
      </c>
      <c r="C104" s="99"/>
      <c r="D104" s="71" t="s">
        <v>38</v>
      </c>
      <c r="E104" s="98">
        <f>E105+E107</f>
        <v>18781</v>
      </c>
      <c r="F104" s="98">
        <f aca="true" t="shared" si="49" ref="F104:O104">F105+F107</f>
        <v>16781</v>
      </c>
      <c r="G104" s="98">
        <f t="shared" si="49"/>
        <v>2000</v>
      </c>
      <c r="H104" s="98">
        <f t="shared" si="49"/>
        <v>2000</v>
      </c>
      <c r="I104" s="98">
        <f t="shared" si="49"/>
        <v>0</v>
      </c>
      <c r="J104" s="253">
        <f t="shared" si="49"/>
        <v>2000</v>
      </c>
      <c r="K104" s="253"/>
      <c r="L104" s="98">
        <f t="shared" si="49"/>
        <v>0</v>
      </c>
      <c r="M104" s="98">
        <f t="shared" si="49"/>
        <v>0</v>
      </c>
      <c r="N104" s="98">
        <f t="shared" si="49"/>
        <v>0</v>
      </c>
      <c r="O104" s="98">
        <f t="shared" si="49"/>
        <v>0</v>
      </c>
      <c r="P104" s="98"/>
    </row>
    <row r="105" spans="1:16" ht="23.25" customHeight="1">
      <c r="A105" s="332"/>
      <c r="B105" s="332"/>
      <c r="C105" s="99">
        <v>6058</v>
      </c>
      <c r="D105" s="67" t="s">
        <v>15</v>
      </c>
      <c r="E105" s="94">
        <f>E106</f>
        <v>0</v>
      </c>
      <c r="F105" s="94">
        <f aca="true" t="shared" si="50" ref="F105:O105">F106</f>
        <v>0</v>
      </c>
      <c r="G105" s="94">
        <f t="shared" si="50"/>
        <v>0</v>
      </c>
      <c r="H105" s="94">
        <f t="shared" si="50"/>
        <v>0</v>
      </c>
      <c r="I105" s="94">
        <f t="shared" si="50"/>
        <v>0</v>
      </c>
      <c r="J105" s="215">
        <f t="shared" si="50"/>
        <v>0</v>
      </c>
      <c r="K105" s="215"/>
      <c r="L105" s="94">
        <f t="shared" si="50"/>
        <v>0</v>
      </c>
      <c r="M105" s="94">
        <f t="shared" si="50"/>
        <v>0</v>
      </c>
      <c r="N105" s="94">
        <f t="shared" si="50"/>
        <v>0</v>
      </c>
      <c r="O105" s="94">
        <f t="shared" si="50"/>
        <v>0</v>
      </c>
      <c r="P105" s="142"/>
    </row>
    <row r="106" spans="1:16" ht="45">
      <c r="A106" s="332"/>
      <c r="B106" s="332"/>
      <c r="C106" s="99"/>
      <c r="D106" s="67" t="s">
        <v>95</v>
      </c>
      <c r="E106" s="94">
        <f>F106+H106+N106+O106</f>
        <v>0</v>
      </c>
      <c r="F106" s="94">
        <v>0</v>
      </c>
      <c r="G106" s="94">
        <f>H106+N106+O106</f>
        <v>0</v>
      </c>
      <c r="H106" s="94">
        <f>I106+J106+L106+M106</f>
        <v>0</v>
      </c>
      <c r="I106" s="94">
        <v>0</v>
      </c>
      <c r="J106" s="215"/>
      <c r="K106" s="215"/>
      <c r="L106" s="94"/>
      <c r="M106" s="94"/>
      <c r="N106" s="94"/>
      <c r="O106" s="94"/>
      <c r="P106" s="100" t="s">
        <v>53</v>
      </c>
    </row>
    <row r="107" spans="1:16" ht="21.75" customHeight="1">
      <c r="A107" s="332"/>
      <c r="B107" s="332"/>
      <c r="C107" s="99">
        <v>6059</v>
      </c>
      <c r="D107" s="67" t="s">
        <v>15</v>
      </c>
      <c r="E107" s="94">
        <f>E108</f>
        <v>18781</v>
      </c>
      <c r="F107" s="94">
        <f aca="true" t="shared" si="51" ref="F107:O107">F108</f>
        <v>16781</v>
      </c>
      <c r="G107" s="94">
        <f t="shared" si="51"/>
        <v>2000</v>
      </c>
      <c r="H107" s="94">
        <f t="shared" si="51"/>
        <v>2000</v>
      </c>
      <c r="I107" s="94">
        <f t="shared" si="51"/>
        <v>0</v>
      </c>
      <c r="J107" s="215">
        <f t="shared" si="51"/>
        <v>2000</v>
      </c>
      <c r="K107" s="215"/>
      <c r="L107" s="94">
        <f t="shared" si="51"/>
        <v>0</v>
      </c>
      <c r="M107" s="94">
        <f t="shared" si="51"/>
        <v>0</v>
      </c>
      <c r="N107" s="94">
        <f t="shared" si="51"/>
        <v>0</v>
      </c>
      <c r="O107" s="94">
        <f t="shared" si="51"/>
        <v>0</v>
      </c>
      <c r="P107" s="100"/>
    </row>
    <row r="108" spans="1:16" ht="24.75" customHeight="1">
      <c r="A108" s="332"/>
      <c r="B108" s="332"/>
      <c r="C108" s="99"/>
      <c r="D108" s="67" t="s">
        <v>95</v>
      </c>
      <c r="E108" s="94">
        <f>F108+G108+N108+O108</f>
        <v>18781</v>
      </c>
      <c r="F108" s="94">
        <v>16781</v>
      </c>
      <c r="G108" s="94">
        <f>H108</f>
        <v>2000</v>
      </c>
      <c r="H108" s="94">
        <f>I108+J108+L108+M108</f>
        <v>2000</v>
      </c>
      <c r="I108" s="94"/>
      <c r="J108" s="215">
        <v>2000</v>
      </c>
      <c r="K108" s="215"/>
      <c r="L108" s="94"/>
      <c r="M108" s="94"/>
      <c r="N108" s="94"/>
      <c r="O108" s="94"/>
      <c r="P108" s="100" t="s">
        <v>22</v>
      </c>
    </row>
    <row r="109" spans="1:16" ht="15.75" customHeight="1">
      <c r="A109" s="333"/>
      <c r="B109" s="333"/>
      <c r="C109" s="97"/>
      <c r="D109" s="145" t="s">
        <v>25</v>
      </c>
      <c r="E109" s="98">
        <f aca="true" t="shared" si="52" ref="E109:J109">E103+E71+E44+E9+E59+E30+E97+E62</f>
        <v>46992761.44</v>
      </c>
      <c r="F109" s="98">
        <f t="shared" si="52"/>
        <v>1400431.26</v>
      </c>
      <c r="G109" s="98">
        <f t="shared" si="52"/>
        <v>48646494.18</v>
      </c>
      <c r="H109" s="253">
        <f t="shared" si="52"/>
        <v>5130933.62</v>
      </c>
      <c r="I109" s="253">
        <f t="shared" si="52"/>
        <v>0</v>
      </c>
      <c r="J109" s="253">
        <f t="shared" si="52"/>
        <v>3469572.64</v>
      </c>
      <c r="K109" s="253"/>
      <c r="L109" s="98">
        <f>L103+L71+L44+L9+L59+L30+L97+L62</f>
        <v>0</v>
      </c>
      <c r="M109" s="98">
        <f>M103+M71+M44+M9+M59+M30+M97+M62</f>
        <v>1661360.98</v>
      </c>
      <c r="N109" s="253">
        <f>N103+N71+N44+N9+N59+N30+N97+N62</f>
        <v>30384632</v>
      </c>
      <c r="O109" s="98">
        <f>O103+O71+O44+O9+O59+O30+O97+O62</f>
        <v>13130928.56</v>
      </c>
      <c r="P109" s="98"/>
    </row>
    <row r="110" spans="1:16" ht="11.25" customHeight="1">
      <c r="A110" s="97"/>
      <c r="B110" s="97"/>
      <c r="C110" s="97"/>
      <c r="D110" s="145"/>
      <c r="E110" s="98"/>
      <c r="F110" s="98"/>
      <c r="G110" s="98"/>
      <c r="H110" s="98"/>
      <c r="I110" s="98"/>
      <c r="J110" s="252">
        <f>J111+J112+J113+J114+J115+J116+J117</f>
        <v>5130933.62</v>
      </c>
      <c r="K110" s="252"/>
      <c r="L110" s="101"/>
      <c r="M110" s="101"/>
      <c r="N110" s="103">
        <f>N111+N112+N113+N114+N115+N116+N117</f>
        <v>30384632</v>
      </c>
      <c r="O110" s="103">
        <f>O111+O112+O113+O114+O115+O116+O117</f>
        <v>13130929</v>
      </c>
      <c r="P110" s="110"/>
    </row>
    <row r="111" spans="1:16" ht="12.75">
      <c r="A111" s="97"/>
      <c r="B111" s="97"/>
      <c r="C111" s="97"/>
      <c r="D111" s="145"/>
      <c r="E111" s="98"/>
      <c r="F111" s="98"/>
      <c r="G111" s="98"/>
      <c r="H111" s="98"/>
      <c r="I111" s="142" t="s">
        <v>53</v>
      </c>
      <c r="J111" s="216">
        <f>M109</f>
        <v>1661360.98</v>
      </c>
      <c r="K111" s="216"/>
      <c r="L111" s="94"/>
      <c r="M111" s="94"/>
      <c r="N111" s="110">
        <v>18324801</v>
      </c>
      <c r="O111" s="110">
        <v>4675822</v>
      </c>
      <c r="P111" s="110"/>
    </row>
    <row r="112" spans="1:16" ht="12.75">
      <c r="A112" s="97"/>
      <c r="B112" s="97"/>
      <c r="C112" s="97"/>
      <c r="D112" s="145"/>
      <c r="E112" s="98"/>
      <c r="F112" s="98"/>
      <c r="G112" s="98"/>
      <c r="H112" s="98"/>
      <c r="I112" s="98" t="s">
        <v>117</v>
      </c>
      <c r="J112" s="261">
        <v>0</v>
      </c>
      <c r="K112" s="261"/>
      <c r="L112" s="94"/>
      <c r="M112" s="94"/>
      <c r="N112" s="110"/>
      <c r="O112" s="110"/>
      <c r="P112" s="146"/>
    </row>
    <row r="113" spans="1:16" ht="12.75">
      <c r="A113" s="97"/>
      <c r="B113" s="97"/>
      <c r="C113" s="97"/>
      <c r="D113" s="145"/>
      <c r="E113" s="98"/>
      <c r="F113" s="98"/>
      <c r="G113" s="98"/>
      <c r="H113" s="98"/>
      <c r="I113" s="147" t="s">
        <v>60</v>
      </c>
      <c r="J113" s="216"/>
      <c r="K113" s="216"/>
      <c r="L113" s="94"/>
      <c r="M113" s="94"/>
      <c r="N113" s="110">
        <v>1478500</v>
      </c>
      <c r="O113" s="110">
        <v>1895400</v>
      </c>
      <c r="P113" s="113"/>
    </row>
    <row r="114" spans="1:16" ht="12.75">
      <c r="A114" s="97"/>
      <c r="B114" s="97"/>
      <c r="C114" s="97"/>
      <c r="D114" s="145"/>
      <c r="E114" s="98"/>
      <c r="F114" s="98"/>
      <c r="G114" s="98"/>
      <c r="H114" s="98"/>
      <c r="I114" s="106" t="s">
        <v>119</v>
      </c>
      <c r="J114" s="255"/>
      <c r="K114" s="255"/>
      <c r="L114" s="94"/>
      <c r="M114" s="94"/>
      <c r="N114" s="100"/>
      <c r="O114" s="110"/>
      <c r="P114" s="114"/>
    </row>
    <row r="115" spans="1:16" ht="12.75">
      <c r="A115" s="97"/>
      <c r="B115" s="97"/>
      <c r="C115" s="97"/>
      <c r="D115" s="145"/>
      <c r="E115" s="98"/>
      <c r="F115" s="98"/>
      <c r="G115" s="98"/>
      <c r="H115" s="354" t="s">
        <v>219</v>
      </c>
      <c r="I115" s="353"/>
      <c r="J115" s="255">
        <v>0</v>
      </c>
      <c r="K115" s="255"/>
      <c r="L115" s="94"/>
      <c r="M115" s="94"/>
      <c r="N115" s="100">
        <v>115200</v>
      </c>
      <c r="O115" s="110"/>
      <c r="P115" s="114"/>
    </row>
    <row r="116" spans="1:16" ht="12.75">
      <c r="A116" s="97"/>
      <c r="B116" s="97"/>
      <c r="C116" s="97"/>
      <c r="D116" s="355"/>
      <c r="E116" s="356"/>
      <c r="F116" s="357"/>
      <c r="G116" s="98"/>
      <c r="H116" s="98"/>
      <c r="I116" s="106" t="s">
        <v>58</v>
      </c>
      <c r="J116" s="216">
        <f>I109</f>
        <v>0</v>
      </c>
      <c r="K116" s="216"/>
      <c r="L116" s="94"/>
      <c r="M116" s="94"/>
      <c r="N116" s="110">
        <v>350000</v>
      </c>
      <c r="O116" s="110">
        <v>250000</v>
      </c>
      <c r="P116" s="110"/>
    </row>
    <row r="117" spans="1:16" ht="12.75">
      <c r="A117" s="97"/>
      <c r="B117" s="97"/>
      <c r="C117" s="97"/>
      <c r="D117" s="145"/>
      <c r="E117" s="98"/>
      <c r="F117" s="98"/>
      <c r="G117" s="98"/>
      <c r="H117" s="98"/>
      <c r="I117" s="133" t="s">
        <v>77</v>
      </c>
      <c r="J117" s="262">
        <f>J109</f>
        <v>3469572.64</v>
      </c>
      <c r="K117" s="262"/>
      <c r="L117" s="94"/>
      <c r="M117" s="94"/>
      <c r="N117" s="110">
        <f>N118+N119</f>
        <v>10116131</v>
      </c>
      <c r="O117" s="110">
        <f>O118+O119</f>
        <v>6309707</v>
      </c>
      <c r="P117" s="113"/>
    </row>
    <row r="118" spans="1:16" ht="12.75">
      <c r="A118" s="97"/>
      <c r="B118" s="97"/>
      <c r="C118" s="97"/>
      <c r="D118" s="145"/>
      <c r="E118" s="98">
        <v>61</v>
      </c>
      <c r="F118" s="98"/>
      <c r="G118" s="98"/>
      <c r="H118" s="98"/>
      <c r="I118" s="98" t="s">
        <v>120</v>
      </c>
      <c r="J118" s="216">
        <f>J117-J119</f>
        <v>2550574.04</v>
      </c>
      <c r="K118" s="216"/>
      <c r="L118" s="94"/>
      <c r="M118" s="94"/>
      <c r="N118" s="110">
        <v>6422152</v>
      </c>
      <c r="O118" s="110">
        <v>3373566</v>
      </c>
      <c r="P118" s="114"/>
    </row>
    <row r="119" spans="1:16" ht="17.25" customHeight="1">
      <c r="A119" s="97"/>
      <c r="B119" s="97"/>
      <c r="C119" s="97"/>
      <c r="D119" s="71"/>
      <c r="E119" s="98">
        <v>50</v>
      </c>
      <c r="F119" s="98"/>
      <c r="G119" s="98"/>
      <c r="H119" s="98"/>
      <c r="I119" s="296" t="s">
        <v>59</v>
      </c>
      <c r="J119" s="297">
        <f>J18+J21+J55+J76+J80+J69+J107</f>
        <v>918998.6</v>
      </c>
      <c r="K119" s="262"/>
      <c r="L119" s="94"/>
      <c r="M119" s="94"/>
      <c r="N119" s="110">
        <v>3693979</v>
      </c>
      <c r="O119" s="110">
        <v>2936141</v>
      </c>
      <c r="P119" s="114"/>
    </row>
    <row r="120" spans="1:16" ht="17.25" customHeight="1">
      <c r="A120" s="97"/>
      <c r="B120" s="97"/>
      <c r="C120" s="97"/>
      <c r="D120" s="71"/>
      <c r="E120" s="98"/>
      <c r="F120" s="98"/>
      <c r="G120" s="98"/>
      <c r="H120" s="98"/>
      <c r="I120" s="296" t="s">
        <v>217</v>
      </c>
      <c r="J120" s="297">
        <f>J21+J55+J69+J80+J107</f>
        <v>725998.6</v>
      </c>
      <c r="K120" s="262"/>
      <c r="L120" s="94"/>
      <c r="M120" s="94"/>
      <c r="N120" s="110"/>
      <c r="O120" s="110"/>
      <c r="P120" s="114"/>
    </row>
    <row r="121" spans="1:16" s="143" customFormat="1" ht="20.25" customHeight="1">
      <c r="A121" s="97"/>
      <c r="B121" s="97"/>
      <c r="C121" s="97"/>
      <c r="D121" s="71" t="s">
        <v>26</v>
      </c>
      <c r="E121" s="98">
        <f>E109+'pop 3a'!F147</f>
        <v>49011306.93</v>
      </c>
      <c r="F121" s="98">
        <f>F109</f>
        <v>1400431.26</v>
      </c>
      <c r="G121" s="253">
        <f>H121+N121+O121</f>
        <v>50665039.67</v>
      </c>
      <c r="H121" s="253">
        <f>H109+'pop 3a'!G147</f>
        <v>7149479.11</v>
      </c>
      <c r="I121" s="253">
        <f>I109+'pop 3a'!H147</f>
        <v>0</v>
      </c>
      <c r="J121" s="263">
        <f>J109+'pop 3a'!I147</f>
        <v>4702689.01</v>
      </c>
      <c r="K121" s="263"/>
      <c r="L121" s="111">
        <f>L109+'pop 3a'!K147</f>
        <v>550000</v>
      </c>
      <c r="M121" s="111">
        <f>M109+'pop 3a'!L147</f>
        <v>1896790.1</v>
      </c>
      <c r="N121" s="111">
        <f>N109</f>
        <v>30384632</v>
      </c>
      <c r="O121" s="98">
        <f>O109</f>
        <v>13130928.56</v>
      </c>
      <c r="P121" s="116"/>
    </row>
    <row r="122" spans="1:16" ht="12.75">
      <c r="A122" s="97"/>
      <c r="B122" s="97"/>
      <c r="C122" s="97"/>
      <c r="D122" s="71"/>
      <c r="E122" s="98"/>
      <c r="F122" s="98"/>
      <c r="G122" s="98"/>
      <c r="H122" s="98"/>
      <c r="I122" s="98"/>
      <c r="J122" s="263">
        <f>J123+J124+J125+J126+J127+J131+J132+J133</f>
        <v>7149479.109999999</v>
      </c>
      <c r="K122" s="263"/>
      <c r="L122" s="98"/>
      <c r="M122" s="94"/>
      <c r="N122" s="94">
        <f>N124+N125+N126+N127</f>
        <v>0</v>
      </c>
      <c r="O122" s="319" t="e">
        <f>O124+#REF!+O126+O127+O128</f>
        <v>#REF!</v>
      </c>
      <c r="P122" s="320"/>
    </row>
    <row r="123" spans="1:16" ht="12.75">
      <c r="A123" s="97"/>
      <c r="B123" s="97"/>
      <c r="C123" s="97"/>
      <c r="D123" s="71"/>
      <c r="E123" s="98"/>
      <c r="F123" s="98"/>
      <c r="G123" s="98"/>
      <c r="H123" s="98"/>
      <c r="I123" s="98" t="s">
        <v>53</v>
      </c>
      <c r="J123" s="255">
        <f>M121</f>
        <v>1896790.1</v>
      </c>
      <c r="K123" s="255"/>
      <c r="L123" s="98"/>
      <c r="M123" s="94"/>
      <c r="N123" s="110"/>
      <c r="O123" s="115"/>
      <c r="P123" s="116"/>
    </row>
    <row r="124" spans="1:16" ht="12.75">
      <c r="A124" s="97"/>
      <c r="B124" s="97"/>
      <c r="C124" s="97"/>
      <c r="D124" s="71"/>
      <c r="E124" s="98"/>
      <c r="F124" s="98"/>
      <c r="G124" s="98"/>
      <c r="H124" s="98"/>
      <c r="I124" s="98" t="s">
        <v>117</v>
      </c>
      <c r="J124" s="261">
        <f>J112+'pop 3a'!I151</f>
        <v>280000</v>
      </c>
      <c r="K124" s="261"/>
      <c r="L124" s="98"/>
      <c r="M124" s="94"/>
      <c r="N124" s="110"/>
      <c r="O124" s="322">
        <v>2100000</v>
      </c>
      <c r="P124" s="324"/>
    </row>
    <row r="125" spans="1:16" ht="12.75" customHeight="1">
      <c r="A125" s="119"/>
      <c r="B125" s="97"/>
      <c r="C125" s="97"/>
      <c r="D125" s="71"/>
      <c r="E125" s="98"/>
      <c r="F125" s="98"/>
      <c r="G125" s="351" t="s">
        <v>56</v>
      </c>
      <c r="H125" s="352"/>
      <c r="I125" s="353"/>
      <c r="J125" s="264">
        <f>'pop 3a'!I158</f>
        <v>0</v>
      </c>
      <c r="K125" s="264"/>
      <c r="L125" s="98"/>
      <c r="M125" s="94"/>
      <c r="N125" s="110"/>
      <c r="O125" s="117"/>
      <c r="P125" s="118"/>
    </row>
    <row r="126" spans="1:16" ht="12.75">
      <c r="A126" s="119"/>
      <c r="B126" s="97"/>
      <c r="C126" s="97"/>
      <c r="D126" s="71"/>
      <c r="E126" s="98"/>
      <c r="F126" s="98"/>
      <c r="G126" s="98"/>
      <c r="H126" s="98"/>
      <c r="I126" s="106" t="s">
        <v>58</v>
      </c>
      <c r="J126" s="217">
        <f>I121</f>
        <v>0</v>
      </c>
      <c r="K126" s="217"/>
      <c r="L126" s="98"/>
      <c r="M126" s="94"/>
      <c r="N126" s="110"/>
      <c r="O126" s="117"/>
      <c r="P126" s="118" t="s">
        <v>55</v>
      </c>
    </row>
    <row r="127" spans="1:16" ht="12.75">
      <c r="A127" s="119"/>
      <c r="B127" s="97"/>
      <c r="C127" s="97"/>
      <c r="D127" s="71"/>
      <c r="E127" s="98"/>
      <c r="F127" s="98"/>
      <c r="G127" s="98"/>
      <c r="H127" s="98"/>
      <c r="I127" s="133" t="s">
        <v>78</v>
      </c>
      <c r="J127" s="216">
        <f>J121</f>
        <v>4702689.01</v>
      </c>
      <c r="K127" s="216"/>
      <c r="L127" s="315">
        <v>8082960.28</v>
      </c>
      <c r="M127" s="94"/>
      <c r="N127" s="120">
        <f>N128+N129</f>
        <v>0</v>
      </c>
      <c r="O127" s="148">
        <f>O128+O129</f>
        <v>0</v>
      </c>
      <c r="P127" s="118" t="s">
        <v>82</v>
      </c>
    </row>
    <row r="128" spans="1:16" ht="12.75">
      <c r="A128" s="119"/>
      <c r="B128" s="97"/>
      <c r="C128" s="97"/>
      <c r="D128" s="71"/>
      <c r="E128" s="98"/>
      <c r="F128" s="98"/>
      <c r="G128" s="98"/>
      <c r="H128" s="98"/>
      <c r="I128" s="98" t="s">
        <v>120</v>
      </c>
      <c r="J128" s="262">
        <f>J127-J129</f>
        <v>3328822.04</v>
      </c>
      <c r="K128" s="262"/>
      <c r="L128" s="315">
        <v>3178925.11</v>
      </c>
      <c r="M128" s="216"/>
      <c r="N128" s="110"/>
      <c r="O128" s="117"/>
      <c r="P128" s="118" t="s">
        <v>22</v>
      </c>
    </row>
    <row r="129" spans="1:16" ht="12.75">
      <c r="A129" s="119"/>
      <c r="B129" s="119"/>
      <c r="C129" s="119"/>
      <c r="D129" s="71"/>
      <c r="E129" s="98"/>
      <c r="F129" s="98"/>
      <c r="G129" s="98"/>
      <c r="H129" s="98" t="s">
        <v>188</v>
      </c>
      <c r="I129" s="178" t="s">
        <v>59</v>
      </c>
      <c r="J129" s="216">
        <f>J119+'pop 3a'!I154</f>
        <v>1373866.97</v>
      </c>
      <c r="K129" s="216"/>
      <c r="L129" s="315">
        <v>523000</v>
      </c>
      <c r="M129" s="94"/>
      <c r="N129" s="110"/>
      <c r="O129" s="100"/>
      <c r="P129" s="100" t="s">
        <v>57</v>
      </c>
    </row>
    <row r="130" spans="1:16" ht="12.75">
      <c r="A130" s="119"/>
      <c r="B130" s="119"/>
      <c r="C130" s="119"/>
      <c r="D130" s="195"/>
      <c r="E130" s="196"/>
      <c r="F130" s="196"/>
      <c r="G130" s="196"/>
      <c r="H130" s="196" t="s">
        <v>186</v>
      </c>
      <c r="I130" s="274" t="s">
        <v>185</v>
      </c>
      <c r="J130" s="275">
        <f>J120+'pop 3a'!I155</f>
        <v>850866.97</v>
      </c>
      <c r="K130" s="275"/>
      <c r="L130" s="277"/>
      <c r="M130" s="199"/>
      <c r="N130" s="200"/>
      <c r="O130" s="198"/>
      <c r="P130" s="198"/>
    </row>
    <row r="131" spans="1:16" ht="12.75">
      <c r="A131" s="119"/>
      <c r="B131" s="119"/>
      <c r="C131" s="119"/>
      <c r="D131" s="195"/>
      <c r="E131" s="196"/>
      <c r="F131" s="196"/>
      <c r="G131" s="196"/>
      <c r="H131" s="196"/>
      <c r="I131" s="197" t="s">
        <v>137</v>
      </c>
      <c r="J131" s="265">
        <v>120000</v>
      </c>
      <c r="K131" s="265"/>
      <c r="L131" s="196"/>
      <c r="M131" s="199"/>
      <c r="N131" s="200"/>
      <c r="O131" s="198"/>
      <c r="P131" s="198"/>
    </row>
    <row r="132" spans="1:16" ht="12.75">
      <c r="A132" s="119"/>
      <c r="B132" s="119"/>
      <c r="C132" s="119"/>
      <c r="D132" s="195"/>
      <c r="E132" s="196"/>
      <c r="F132" s="196"/>
      <c r="G132" s="196"/>
      <c r="H132" s="196"/>
      <c r="I132" s="197" t="s">
        <v>138</v>
      </c>
      <c r="J132" s="265">
        <v>150000</v>
      </c>
      <c r="K132" s="265"/>
      <c r="L132" s="196"/>
      <c r="M132" s="199"/>
      <c r="N132" s="200"/>
      <c r="O132" s="198"/>
      <c r="P132" s="198"/>
    </row>
    <row r="133" spans="1:16" ht="12.75">
      <c r="A133" s="121"/>
      <c r="B133" s="121"/>
      <c r="C133" s="121"/>
      <c r="D133" s="74"/>
      <c r="E133" s="122"/>
      <c r="F133" s="122"/>
      <c r="G133" s="122"/>
      <c r="H133" s="122" t="s">
        <v>27</v>
      </c>
      <c r="I133" s="122" t="s">
        <v>175</v>
      </c>
      <c r="J133" s="266"/>
      <c r="K133" s="266"/>
      <c r="L133" s="122"/>
      <c r="M133" s="122"/>
      <c r="N133" s="122"/>
      <c r="O133" s="122"/>
      <c r="P133" s="122"/>
    </row>
    <row r="134" spans="1:16" ht="12.75">
      <c r="A134" s="121"/>
      <c r="B134" s="121"/>
      <c r="C134" s="121"/>
      <c r="D134" s="74"/>
      <c r="E134" s="122"/>
      <c r="F134" s="122"/>
      <c r="G134" s="122"/>
      <c r="H134" s="122" t="s">
        <v>28</v>
      </c>
      <c r="I134" s="122"/>
      <c r="J134" s="266"/>
      <c r="K134" s="266"/>
      <c r="L134" s="122"/>
      <c r="M134" s="122"/>
      <c r="N134" s="122"/>
      <c r="O134" s="122"/>
      <c r="P134" s="122"/>
    </row>
    <row r="135" spans="1:16" ht="12.75">
      <c r="A135" s="121"/>
      <c r="B135" s="121"/>
      <c r="C135" s="121"/>
      <c r="D135" s="74"/>
      <c r="E135" s="122"/>
      <c r="F135" s="122"/>
      <c r="G135" s="122"/>
      <c r="H135" s="122" t="s">
        <v>29</v>
      </c>
      <c r="I135" s="122"/>
      <c r="J135" s="266"/>
      <c r="K135" s="266"/>
      <c r="L135" s="122"/>
      <c r="M135" s="122"/>
      <c r="N135" s="122"/>
      <c r="O135" s="122"/>
      <c r="P135" s="122"/>
    </row>
    <row r="136" spans="1:16" ht="12.75">
      <c r="A136" s="121"/>
      <c r="B136" s="121"/>
      <c r="C136" s="121"/>
      <c r="D136" s="74"/>
      <c r="E136" s="122"/>
      <c r="F136" s="122"/>
      <c r="G136" s="122"/>
      <c r="H136" s="122" t="s">
        <v>31</v>
      </c>
      <c r="I136" s="122"/>
      <c r="J136" s="266"/>
      <c r="K136" s="266"/>
      <c r="L136" s="122"/>
      <c r="M136" s="122"/>
      <c r="N136" s="122"/>
      <c r="O136" s="122"/>
      <c r="P136" s="122"/>
    </row>
    <row r="139" spans="5:13" ht="12.75">
      <c r="E139" s="349"/>
      <c r="F139" s="349"/>
      <c r="G139" s="349"/>
      <c r="H139" s="349"/>
      <c r="I139" s="349"/>
      <c r="J139" s="349"/>
      <c r="K139" s="349"/>
      <c r="L139" s="349"/>
      <c r="M139" s="349"/>
    </row>
    <row r="140" spans="5:13" ht="12.75">
      <c r="E140" s="349"/>
      <c r="F140" s="349"/>
      <c r="G140" s="349"/>
      <c r="H140" s="349"/>
      <c r="I140" s="349"/>
      <c r="J140" s="349"/>
      <c r="K140" s="349"/>
      <c r="L140" s="349"/>
      <c r="M140" s="349"/>
    </row>
  </sheetData>
  <sheetProtection/>
  <mergeCells count="43">
    <mergeCell ref="E140:M140"/>
    <mergeCell ref="C73:C75"/>
    <mergeCell ref="O124:P124"/>
    <mergeCell ref="G125:I125"/>
    <mergeCell ref="C93:C96"/>
    <mergeCell ref="H115:I115"/>
    <mergeCell ref="P97:P98"/>
    <mergeCell ref="E139:M139"/>
    <mergeCell ref="D116:F116"/>
    <mergeCell ref="A104:A109"/>
    <mergeCell ref="B104:B109"/>
    <mergeCell ref="B72:B91"/>
    <mergeCell ref="B98:B102"/>
    <mergeCell ref="A98:A102"/>
    <mergeCell ref="A72:A96"/>
    <mergeCell ref="B92:B96"/>
    <mergeCell ref="P59:P60"/>
    <mergeCell ref="C41:C43"/>
    <mergeCell ref="B10:B29"/>
    <mergeCell ref="A60:A61"/>
    <mergeCell ref="A10:A29"/>
    <mergeCell ref="P9:P10"/>
    <mergeCell ref="P30:P35"/>
    <mergeCell ref="P44:P45"/>
    <mergeCell ref="C46:C51"/>
    <mergeCell ref="B60:B61"/>
    <mergeCell ref="C36:C39"/>
    <mergeCell ref="B45:B58"/>
    <mergeCell ref="A45:A58"/>
    <mergeCell ref="A63:A70"/>
    <mergeCell ref="A30:A43"/>
    <mergeCell ref="B35:B43"/>
    <mergeCell ref="B31:B34"/>
    <mergeCell ref="A1:P1"/>
    <mergeCell ref="O122:P122"/>
    <mergeCell ref="A3:P3"/>
    <mergeCell ref="H5:P5"/>
    <mergeCell ref="I6:O6"/>
    <mergeCell ref="M2:O2"/>
    <mergeCell ref="C53:C54"/>
    <mergeCell ref="C55:C56"/>
    <mergeCell ref="B63:B65"/>
    <mergeCell ref="P71:P72"/>
  </mergeCells>
  <printOptions/>
  <pageMargins left="0.21" right="0.16" top="0.53" bottom="0.5905511811023623" header="0.27" footer="0.5118110236220472"/>
  <pageSetup horizontalDpi="300" verticalDpi="300" orientation="landscape" paperSize="9" r:id="rId2"/>
  <headerFooter alignWithMargins="0">
    <oddHeader>&amp;CStrona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zoomScalePageLayoutView="0" workbookViewId="0" topLeftCell="A1">
      <selection activeCell="A1" sqref="A1:N164"/>
    </sheetView>
  </sheetViews>
  <sheetFormatPr defaultColWidth="9.00390625" defaultRowHeight="12.75"/>
  <cols>
    <col min="1" max="1" width="3.375" style="0" customWidth="1"/>
    <col min="2" max="4" width="6.125" style="0" customWidth="1"/>
    <col min="5" max="5" width="28.00390625" style="0" customWidth="1"/>
    <col min="6" max="6" width="12.75390625" style="0" customWidth="1"/>
    <col min="7" max="7" width="13.25390625" style="0" customWidth="1"/>
    <col min="8" max="8" width="10.875" style="0" customWidth="1"/>
    <col min="9" max="9" width="13.125" style="0" customWidth="1"/>
    <col min="10" max="10" width="2.75390625" style="0" customWidth="1"/>
    <col min="11" max="11" width="10.00390625" style="0" customWidth="1"/>
    <col min="12" max="12" width="10.375" style="0" customWidth="1"/>
    <col min="13" max="13" width="7.875" style="0" customWidth="1"/>
    <col min="14" max="14" width="8.125" style="76" customWidth="1"/>
    <col min="15" max="15" width="7.75390625" style="0" customWidth="1"/>
  </cols>
  <sheetData>
    <row r="1" spans="1:14" ht="12.75">
      <c r="A1" s="317" t="s">
        <v>236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4" ht="12.75">
      <c r="A2" s="1"/>
      <c r="B2" s="2"/>
      <c r="C2" s="2"/>
      <c r="D2" s="2"/>
      <c r="E2" s="1"/>
      <c r="F2" s="3"/>
      <c r="G2" s="3"/>
      <c r="H2" s="3"/>
      <c r="I2" s="3"/>
      <c r="J2" s="3"/>
      <c r="K2" s="3"/>
      <c r="L2" s="379"/>
      <c r="M2" s="379"/>
      <c r="N2" s="379"/>
    </row>
    <row r="3" spans="1:14" ht="12.75">
      <c r="A3" s="1"/>
      <c r="B3" s="2"/>
      <c r="C3" s="2"/>
      <c r="D3" s="2"/>
      <c r="E3" s="1"/>
      <c r="F3" s="3"/>
      <c r="G3" s="3"/>
      <c r="H3" s="3"/>
      <c r="I3" s="3"/>
      <c r="J3" s="3"/>
      <c r="K3" s="3"/>
      <c r="L3" s="3"/>
      <c r="M3" s="3"/>
      <c r="N3" s="53"/>
    </row>
    <row r="4" spans="1:14" ht="15.75">
      <c r="A4" s="380" t="s">
        <v>158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</row>
    <row r="5" spans="1:14" ht="12.75">
      <c r="A5" s="1"/>
      <c r="B5" s="2"/>
      <c r="C5" s="2"/>
      <c r="D5" s="2"/>
      <c r="E5" s="1"/>
      <c r="F5" s="3"/>
      <c r="G5" s="3"/>
      <c r="H5" s="3"/>
      <c r="I5" s="3"/>
      <c r="J5" s="3"/>
      <c r="K5" s="3"/>
      <c r="L5" s="3"/>
      <c r="M5" s="3"/>
      <c r="N5" s="53"/>
    </row>
    <row r="6" spans="1:14" ht="25.5">
      <c r="A6" s="1"/>
      <c r="B6" s="2"/>
      <c r="C6" s="2"/>
      <c r="D6" s="2"/>
      <c r="E6" s="1"/>
      <c r="F6" s="3"/>
      <c r="G6" s="3"/>
      <c r="H6" s="3"/>
      <c r="I6" s="3"/>
      <c r="J6" s="3"/>
      <c r="K6" s="3"/>
      <c r="L6" s="3"/>
      <c r="M6" s="3"/>
      <c r="N6" s="66" t="s">
        <v>32</v>
      </c>
    </row>
    <row r="7" spans="1:14" ht="12.75">
      <c r="A7" s="4"/>
      <c r="B7" s="5"/>
      <c r="C7" s="5"/>
      <c r="D7" s="5"/>
      <c r="E7" s="6"/>
      <c r="F7" s="7"/>
      <c r="G7" s="378" t="s">
        <v>0</v>
      </c>
      <c r="H7" s="378"/>
      <c r="I7" s="378"/>
      <c r="J7" s="378"/>
      <c r="K7" s="378"/>
      <c r="L7" s="378"/>
      <c r="M7" s="378"/>
      <c r="N7" s="378"/>
    </row>
    <row r="8" spans="1:14" ht="12.75">
      <c r="A8" s="8"/>
      <c r="B8" s="9"/>
      <c r="C8" s="9"/>
      <c r="D8" s="9"/>
      <c r="E8" s="10"/>
      <c r="F8" s="11"/>
      <c r="G8" s="27"/>
      <c r="H8" s="378" t="s">
        <v>1</v>
      </c>
      <c r="I8" s="378"/>
      <c r="J8" s="378"/>
      <c r="K8" s="378"/>
      <c r="L8" s="378"/>
      <c r="M8" s="378"/>
      <c r="N8" s="378"/>
    </row>
    <row r="9" spans="1:14" ht="58.5">
      <c r="A9" s="12" t="s">
        <v>2</v>
      </c>
      <c r="B9" s="13" t="s">
        <v>3</v>
      </c>
      <c r="C9" s="13" t="s">
        <v>4</v>
      </c>
      <c r="D9" s="13" t="s">
        <v>5</v>
      </c>
      <c r="E9" s="12" t="s">
        <v>6</v>
      </c>
      <c r="F9" s="14" t="s">
        <v>33</v>
      </c>
      <c r="G9" s="14" t="s">
        <v>100</v>
      </c>
      <c r="H9" s="14" t="s">
        <v>7</v>
      </c>
      <c r="I9" s="14" t="s">
        <v>8</v>
      </c>
      <c r="J9" s="14"/>
      <c r="K9" s="15" t="s">
        <v>9</v>
      </c>
      <c r="L9" s="15" t="s">
        <v>10</v>
      </c>
      <c r="M9" s="44" t="s">
        <v>11</v>
      </c>
      <c r="N9" s="75" t="s">
        <v>174</v>
      </c>
    </row>
    <row r="10" spans="1:14" ht="12.75">
      <c r="A10" s="43">
        <v>1</v>
      </c>
      <c r="B10" s="45">
        <v>2</v>
      </c>
      <c r="C10" s="45">
        <v>3</v>
      </c>
      <c r="D10" s="45">
        <v>4</v>
      </c>
      <c r="E10" s="43">
        <v>5</v>
      </c>
      <c r="F10" s="31">
        <v>6</v>
      </c>
      <c r="G10" s="31">
        <v>7</v>
      </c>
      <c r="H10" s="31">
        <v>8</v>
      </c>
      <c r="I10" s="31">
        <v>9</v>
      </c>
      <c r="J10" s="31"/>
      <c r="K10" s="31">
        <v>10</v>
      </c>
      <c r="L10" s="31">
        <v>11</v>
      </c>
      <c r="M10" s="31">
        <v>12</v>
      </c>
      <c r="N10" s="61">
        <v>13</v>
      </c>
    </row>
    <row r="11" spans="1:14" ht="12.75">
      <c r="A11" s="16"/>
      <c r="B11" s="17" t="s">
        <v>12</v>
      </c>
      <c r="C11" s="18"/>
      <c r="D11" s="18"/>
      <c r="E11" s="19" t="s">
        <v>51</v>
      </c>
      <c r="F11" s="20">
        <f aca="true" t="shared" si="0" ref="F11:M11">F12</f>
        <v>40000</v>
      </c>
      <c r="G11" s="20">
        <f t="shared" si="0"/>
        <v>40000</v>
      </c>
      <c r="H11" s="20">
        <f t="shared" si="0"/>
        <v>0</v>
      </c>
      <c r="I11" s="20">
        <f t="shared" si="0"/>
        <v>40000</v>
      </c>
      <c r="J11" s="20" t="s">
        <v>215</v>
      </c>
      <c r="K11" s="20">
        <f t="shared" si="0"/>
        <v>0</v>
      </c>
      <c r="L11" s="20">
        <f t="shared" si="0"/>
        <v>0</v>
      </c>
      <c r="M11" s="20">
        <f t="shared" si="0"/>
        <v>0</v>
      </c>
      <c r="N11" s="20"/>
    </row>
    <row r="12" spans="1:14" ht="27" customHeight="1">
      <c r="A12" s="369"/>
      <c r="B12" s="367"/>
      <c r="C12" s="23" t="s">
        <v>13</v>
      </c>
      <c r="D12" s="22"/>
      <c r="E12" s="24" t="s">
        <v>14</v>
      </c>
      <c r="F12" s="25">
        <f>F13+F17</f>
        <v>40000</v>
      </c>
      <c r="G12" s="25">
        <f aca="true" t="shared" si="1" ref="G12:M12">G13+G17</f>
        <v>40000</v>
      </c>
      <c r="H12" s="25">
        <f t="shared" si="1"/>
        <v>0</v>
      </c>
      <c r="I12" s="25">
        <f t="shared" si="1"/>
        <v>40000</v>
      </c>
      <c r="J12" s="25"/>
      <c r="K12" s="25">
        <f t="shared" si="1"/>
        <v>0</v>
      </c>
      <c r="L12" s="25">
        <f t="shared" si="1"/>
        <v>0</v>
      </c>
      <c r="M12" s="25">
        <f t="shared" si="1"/>
        <v>0</v>
      </c>
      <c r="N12" s="25"/>
    </row>
    <row r="13" spans="1:14" ht="27" customHeight="1">
      <c r="A13" s="375"/>
      <c r="B13" s="374"/>
      <c r="C13" s="23"/>
      <c r="D13" s="28">
        <v>6050</v>
      </c>
      <c r="E13" s="24" t="s">
        <v>34</v>
      </c>
      <c r="F13" s="25">
        <f>F14+F15+F16</f>
        <v>28000</v>
      </c>
      <c r="G13" s="25">
        <f>G14+G15+G16</f>
        <v>28000</v>
      </c>
      <c r="H13" s="25">
        <f>H14+H15+H16</f>
        <v>0</v>
      </c>
      <c r="I13" s="25">
        <f>I14+I15+I16</f>
        <v>28000</v>
      </c>
      <c r="J13" s="25"/>
      <c r="K13" s="25">
        <f>K14+K15+K16</f>
        <v>0</v>
      </c>
      <c r="L13" s="25">
        <f>L14</f>
        <v>0</v>
      </c>
      <c r="M13" s="25">
        <f>M14</f>
        <v>0</v>
      </c>
      <c r="N13" s="25"/>
    </row>
    <row r="14" spans="1:14" ht="15.75" customHeight="1">
      <c r="A14" s="375"/>
      <c r="B14" s="374"/>
      <c r="C14" s="23"/>
      <c r="D14" s="22"/>
      <c r="E14" s="29" t="s">
        <v>180</v>
      </c>
      <c r="F14" s="27">
        <f>G14</f>
        <v>0</v>
      </c>
      <c r="G14" s="27">
        <f>H14+I14+K14+L14</f>
        <v>0</v>
      </c>
      <c r="H14" s="27"/>
      <c r="I14" s="27"/>
      <c r="J14" s="27"/>
      <c r="K14" s="27"/>
      <c r="L14" s="27"/>
      <c r="M14" s="27"/>
      <c r="N14" s="27"/>
    </row>
    <row r="15" spans="1:14" ht="27" customHeight="1">
      <c r="A15" s="375"/>
      <c r="B15" s="374"/>
      <c r="C15" s="23"/>
      <c r="D15" s="22"/>
      <c r="E15" s="29" t="s">
        <v>203</v>
      </c>
      <c r="F15" s="27">
        <f>G15</f>
        <v>11000</v>
      </c>
      <c r="G15" s="27">
        <f>H15+I15+K15+L15</f>
        <v>11000</v>
      </c>
      <c r="H15" s="27"/>
      <c r="I15" s="27">
        <v>11000</v>
      </c>
      <c r="J15" s="27"/>
      <c r="K15" s="27"/>
      <c r="L15" s="27"/>
      <c r="M15" s="27"/>
      <c r="N15" s="27"/>
    </row>
    <row r="16" spans="1:14" ht="27" customHeight="1">
      <c r="A16" s="375"/>
      <c r="B16" s="374"/>
      <c r="C16" s="23"/>
      <c r="D16" s="22"/>
      <c r="E16" s="29" t="s">
        <v>205</v>
      </c>
      <c r="F16" s="27">
        <f>G16</f>
        <v>17000</v>
      </c>
      <c r="G16" s="27">
        <f>H16+I16+K16+L16</f>
        <v>17000</v>
      </c>
      <c r="H16" s="27"/>
      <c r="I16" s="27">
        <v>17000</v>
      </c>
      <c r="J16" s="27"/>
      <c r="K16" s="27"/>
      <c r="L16" s="27"/>
      <c r="M16" s="27"/>
      <c r="N16" s="27"/>
    </row>
    <row r="17" spans="1:14" ht="22.5" customHeight="1">
      <c r="A17" s="360"/>
      <c r="B17" s="360"/>
      <c r="C17" s="28"/>
      <c r="D17" s="28">
        <v>6060</v>
      </c>
      <c r="E17" s="201" t="s">
        <v>35</v>
      </c>
      <c r="F17" s="27">
        <f>+F18</f>
        <v>12000</v>
      </c>
      <c r="G17" s="27">
        <f aca="true" t="shared" si="2" ref="G17:M17">+G18</f>
        <v>12000</v>
      </c>
      <c r="H17" s="27">
        <f t="shared" si="2"/>
        <v>0</v>
      </c>
      <c r="I17" s="27">
        <f t="shared" si="2"/>
        <v>12000</v>
      </c>
      <c r="J17" s="27"/>
      <c r="K17" s="27">
        <f t="shared" si="2"/>
        <v>0</v>
      </c>
      <c r="L17" s="27">
        <f t="shared" si="2"/>
        <v>0</v>
      </c>
      <c r="M17" s="27">
        <f t="shared" si="2"/>
        <v>0</v>
      </c>
      <c r="N17" s="27"/>
    </row>
    <row r="18" spans="1:14" ht="15" customHeight="1">
      <c r="A18" s="361"/>
      <c r="B18" s="360"/>
      <c r="C18" s="28"/>
      <c r="D18" s="28"/>
      <c r="E18" s="29" t="s">
        <v>181</v>
      </c>
      <c r="F18" s="27">
        <f>G18</f>
        <v>12000</v>
      </c>
      <c r="G18" s="27">
        <f>H18+I18+K18+L18</f>
        <v>12000</v>
      </c>
      <c r="H18" s="27"/>
      <c r="I18" s="27">
        <v>12000</v>
      </c>
      <c r="J18" s="27"/>
      <c r="K18" s="27"/>
      <c r="L18" s="27"/>
      <c r="M18" s="26"/>
      <c r="N18" s="34"/>
    </row>
    <row r="19" spans="1:14" ht="12.75">
      <c r="A19" s="372"/>
      <c r="B19" s="362">
        <v>600</v>
      </c>
      <c r="C19" s="32"/>
      <c r="D19" s="32"/>
      <c r="E19" s="33" t="s">
        <v>36</v>
      </c>
      <c r="F19" s="20">
        <f>+F28+F25+F20</f>
        <v>877012</v>
      </c>
      <c r="G19" s="20">
        <f aca="true" t="shared" si="3" ref="G19:L19">+G28+G25+G20</f>
        <v>877012</v>
      </c>
      <c r="H19" s="20">
        <f t="shared" si="3"/>
        <v>0</v>
      </c>
      <c r="I19" s="20">
        <f t="shared" si="3"/>
        <v>525672</v>
      </c>
      <c r="J19" s="20"/>
      <c r="K19" s="20">
        <f t="shared" si="3"/>
        <v>280000</v>
      </c>
      <c r="L19" s="20">
        <f t="shared" si="3"/>
        <v>71340</v>
      </c>
      <c r="M19" s="20">
        <f>+M28+M25</f>
        <v>0</v>
      </c>
      <c r="N19" s="20"/>
    </row>
    <row r="20" spans="1:14" s="58" customFormat="1" ht="12.75">
      <c r="A20" s="363"/>
      <c r="B20" s="363"/>
      <c r="C20" s="362">
        <v>60013</v>
      </c>
      <c r="D20" s="56"/>
      <c r="E20" s="219" t="s">
        <v>154</v>
      </c>
      <c r="F20" s="57">
        <f>F21+F23</f>
        <v>0</v>
      </c>
      <c r="G20" s="57">
        <f aca="true" t="shared" si="4" ref="G20:L20">G21+G23</f>
        <v>0</v>
      </c>
      <c r="H20" s="57">
        <f t="shared" si="4"/>
        <v>0</v>
      </c>
      <c r="I20" s="57">
        <f t="shared" si="4"/>
        <v>0</v>
      </c>
      <c r="J20" s="57"/>
      <c r="K20" s="57">
        <f t="shared" si="4"/>
        <v>0</v>
      </c>
      <c r="L20" s="57">
        <f t="shared" si="4"/>
        <v>0</v>
      </c>
      <c r="M20" s="57"/>
      <c r="N20" s="57"/>
    </row>
    <row r="21" spans="1:14" s="58" customFormat="1" ht="25.5">
      <c r="A21" s="363"/>
      <c r="B21" s="363"/>
      <c r="C21" s="365"/>
      <c r="D21" s="362">
        <v>6050</v>
      </c>
      <c r="E21" s="29" t="s">
        <v>34</v>
      </c>
      <c r="F21" s="57">
        <f>F22</f>
        <v>0</v>
      </c>
      <c r="G21" s="57">
        <f aca="true" t="shared" si="5" ref="G21:L21">G22</f>
        <v>0</v>
      </c>
      <c r="H21" s="57">
        <f t="shared" si="5"/>
        <v>0</v>
      </c>
      <c r="I21" s="57">
        <f t="shared" si="5"/>
        <v>0</v>
      </c>
      <c r="J21" s="57"/>
      <c r="K21" s="57">
        <f t="shared" si="5"/>
        <v>0</v>
      </c>
      <c r="L21" s="57">
        <f t="shared" si="5"/>
        <v>0</v>
      </c>
      <c r="M21" s="57"/>
      <c r="N21" s="57"/>
    </row>
    <row r="22" spans="1:14" s="130" customFormat="1" ht="25.5">
      <c r="A22" s="363"/>
      <c r="B22" s="363"/>
      <c r="C22" s="365"/>
      <c r="D22" s="364"/>
      <c r="E22" s="129" t="s">
        <v>225</v>
      </c>
      <c r="F22" s="59">
        <f>G22</f>
        <v>0</v>
      </c>
      <c r="G22" s="59">
        <f>H22+I22+K22+L22</f>
        <v>0</v>
      </c>
      <c r="H22" s="59">
        <v>0</v>
      </c>
      <c r="I22" s="59"/>
      <c r="J22" s="59"/>
      <c r="K22" s="59"/>
      <c r="L22" s="59"/>
      <c r="M22" s="59"/>
      <c r="N22" s="59"/>
    </row>
    <row r="23" spans="1:14" s="58" customFormat="1" ht="24">
      <c r="A23" s="363"/>
      <c r="B23" s="363"/>
      <c r="C23" s="365"/>
      <c r="D23" s="362">
        <v>6060</v>
      </c>
      <c r="E23" s="201" t="s">
        <v>35</v>
      </c>
      <c r="F23" s="57">
        <f>F24</f>
        <v>0</v>
      </c>
      <c r="G23" s="57">
        <f aca="true" t="shared" si="6" ref="G23:L23">G24</f>
        <v>0</v>
      </c>
      <c r="H23" s="57">
        <f t="shared" si="6"/>
        <v>0</v>
      </c>
      <c r="I23" s="57">
        <f t="shared" si="6"/>
        <v>0</v>
      </c>
      <c r="J23" s="57"/>
      <c r="K23" s="57">
        <f t="shared" si="6"/>
        <v>0</v>
      </c>
      <c r="L23" s="57">
        <f t="shared" si="6"/>
        <v>0</v>
      </c>
      <c r="M23" s="57"/>
      <c r="N23" s="57"/>
    </row>
    <row r="24" spans="1:14" s="130" customFormat="1" ht="25.5">
      <c r="A24" s="363"/>
      <c r="B24" s="363"/>
      <c r="C24" s="364"/>
      <c r="D24" s="364"/>
      <c r="E24" s="129" t="s">
        <v>225</v>
      </c>
      <c r="F24" s="59">
        <f>G24</f>
        <v>0</v>
      </c>
      <c r="G24" s="59">
        <f>H24+I24+K24+L24</f>
        <v>0</v>
      </c>
      <c r="H24" s="59">
        <v>0</v>
      </c>
      <c r="I24" s="59"/>
      <c r="J24" s="59"/>
      <c r="K24" s="59"/>
      <c r="L24" s="59"/>
      <c r="M24" s="59"/>
      <c r="N24" s="59"/>
    </row>
    <row r="25" spans="1:14" s="131" customFormat="1" ht="12.75">
      <c r="A25" s="376"/>
      <c r="B25" s="363"/>
      <c r="C25" s="56">
        <v>60014</v>
      </c>
      <c r="D25" s="56"/>
      <c r="E25" s="60" t="s">
        <v>88</v>
      </c>
      <c r="F25" s="57">
        <f>F26</f>
        <v>0</v>
      </c>
      <c r="G25" s="57">
        <f aca="true" t="shared" si="7" ref="G25:M26">G26</f>
        <v>0</v>
      </c>
      <c r="H25" s="57">
        <f t="shared" si="7"/>
        <v>0</v>
      </c>
      <c r="I25" s="57">
        <f t="shared" si="7"/>
        <v>0</v>
      </c>
      <c r="J25" s="57"/>
      <c r="K25" s="57">
        <f t="shared" si="7"/>
        <v>0</v>
      </c>
      <c r="L25" s="57">
        <f t="shared" si="7"/>
        <v>0</v>
      </c>
      <c r="M25" s="57">
        <f t="shared" si="7"/>
        <v>0</v>
      </c>
      <c r="N25" s="57"/>
    </row>
    <row r="26" spans="1:14" s="130" customFormat="1" ht="25.5">
      <c r="A26" s="376"/>
      <c r="B26" s="363"/>
      <c r="C26" s="128"/>
      <c r="D26" s="132">
        <v>6050</v>
      </c>
      <c r="E26" s="29" t="s">
        <v>34</v>
      </c>
      <c r="F26" s="59">
        <f>F27</f>
        <v>0</v>
      </c>
      <c r="G26" s="59">
        <f t="shared" si="7"/>
        <v>0</v>
      </c>
      <c r="H26" s="59">
        <f t="shared" si="7"/>
        <v>0</v>
      </c>
      <c r="I26" s="59">
        <f t="shared" si="7"/>
        <v>0</v>
      </c>
      <c r="J26" s="59"/>
      <c r="K26" s="59">
        <f t="shared" si="7"/>
        <v>0</v>
      </c>
      <c r="L26" s="59">
        <f t="shared" si="7"/>
        <v>0</v>
      </c>
      <c r="M26" s="59">
        <f t="shared" si="7"/>
        <v>0</v>
      </c>
      <c r="N26" s="59"/>
    </row>
    <row r="27" spans="1:14" s="130" customFormat="1" ht="16.5" customHeight="1">
      <c r="A27" s="376"/>
      <c r="B27" s="363"/>
      <c r="C27" s="128"/>
      <c r="D27" s="128"/>
      <c r="E27" s="129" t="s">
        <v>127</v>
      </c>
      <c r="F27" s="59">
        <f>G27</f>
        <v>0</v>
      </c>
      <c r="G27" s="59">
        <f>H27+I27+K27+L27</f>
        <v>0</v>
      </c>
      <c r="H27" s="59"/>
      <c r="I27" s="59"/>
      <c r="J27" s="59" t="s">
        <v>215</v>
      </c>
      <c r="K27" s="59"/>
      <c r="L27" s="59"/>
      <c r="M27" s="59"/>
      <c r="N27" s="59"/>
    </row>
    <row r="28" spans="1:14" ht="22.5" customHeight="1">
      <c r="A28" s="376"/>
      <c r="B28" s="363"/>
      <c r="C28" s="358">
        <v>60016</v>
      </c>
      <c r="D28" s="28"/>
      <c r="E28" s="24" t="s">
        <v>37</v>
      </c>
      <c r="F28" s="25">
        <f>F29+F36+F37+F44</f>
        <v>877012</v>
      </c>
      <c r="G28" s="25">
        <f aca="true" t="shared" si="8" ref="G28:M28">G29+G36+G37+G44</f>
        <v>877012</v>
      </c>
      <c r="H28" s="25">
        <f t="shared" si="8"/>
        <v>0</v>
      </c>
      <c r="I28" s="25">
        <f t="shared" si="8"/>
        <v>525672</v>
      </c>
      <c r="J28" s="25" t="s">
        <v>215</v>
      </c>
      <c r="K28" s="25">
        <f t="shared" si="8"/>
        <v>280000</v>
      </c>
      <c r="L28" s="25">
        <f t="shared" si="8"/>
        <v>71340</v>
      </c>
      <c r="M28" s="25">
        <f t="shared" si="8"/>
        <v>0</v>
      </c>
      <c r="N28" s="25"/>
    </row>
    <row r="29" spans="1:14" ht="29.25" customHeight="1">
      <c r="A29" s="376"/>
      <c r="B29" s="363"/>
      <c r="C29" s="360"/>
      <c r="D29" s="358">
        <v>6050</v>
      </c>
      <c r="E29" s="29" t="s">
        <v>34</v>
      </c>
      <c r="F29" s="25">
        <f>F33+F34+F35+F31+F32+F30</f>
        <v>720965</v>
      </c>
      <c r="G29" s="25">
        <f aca="true" t="shared" si="9" ref="G29:M29">G33+G34+G35+G31+G32+G30</f>
        <v>720965</v>
      </c>
      <c r="H29" s="25">
        <f t="shared" si="9"/>
        <v>0</v>
      </c>
      <c r="I29" s="25">
        <f t="shared" si="9"/>
        <v>440965</v>
      </c>
      <c r="J29" s="25"/>
      <c r="K29" s="25">
        <f t="shared" si="9"/>
        <v>280000</v>
      </c>
      <c r="L29" s="25">
        <f t="shared" si="9"/>
        <v>0</v>
      </c>
      <c r="M29" s="25">
        <f t="shared" si="9"/>
        <v>0</v>
      </c>
      <c r="N29" s="25"/>
    </row>
    <row r="30" spans="1:14" ht="29.25" customHeight="1">
      <c r="A30" s="376"/>
      <c r="B30" s="363"/>
      <c r="C30" s="360"/>
      <c r="D30" s="359"/>
      <c r="E30" s="29" t="s">
        <v>230</v>
      </c>
      <c r="F30" s="27">
        <f aca="true" t="shared" si="10" ref="F30:F35">G30</f>
        <v>56500</v>
      </c>
      <c r="G30" s="27">
        <f aca="true" t="shared" si="11" ref="G30:G35">H30+I30+K30+L30</f>
        <v>56500</v>
      </c>
      <c r="H30" s="27"/>
      <c r="I30" s="27">
        <v>56500</v>
      </c>
      <c r="J30" s="27"/>
      <c r="K30" s="27"/>
      <c r="L30" s="27"/>
      <c r="M30" s="25"/>
      <c r="N30" s="25"/>
    </row>
    <row r="31" spans="1:14" ht="29.25" customHeight="1">
      <c r="A31" s="376"/>
      <c r="B31" s="363"/>
      <c r="C31" s="360"/>
      <c r="D31" s="360"/>
      <c r="E31" s="129" t="s">
        <v>231</v>
      </c>
      <c r="F31" s="27">
        <f t="shared" si="10"/>
        <v>10000</v>
      </c>
      <c r="G31" s="27">
        <f t="shared" si="11"/>
        <v>10000</v>
      </c>
      <c r="H31" s="27"/>
      <c r="I31" s="27">
        <v>10000</v>
      </c>
      <c r="J31" s="27"/>
      <c r="K31" s="27"/>
      <c r="L31" s="27"/>
      <c r="M31" s="27"/>
      <c r="N31" s="27"/>
    </row>
    <row r="32" spans="1:14" ht="15.75" customHeight="1">
      <c r="A32" s="376"/>
      <c r="B32" s="363"/>
      <c r="C32" s="360"/>
      <c r="D32" s="360"/>
      <c r="E32" s="129" t="s">
        <v>127</v>
      </c>
      <c r="F32" s="27">
        <f t="shared" si="10"/>
        <v>577365</v>
      </c>
      <c r="G32" s="27">
        <f t="shared" si="11"/>
        <v>577365</v>
      </c>
      <c r="H32" s="27"/>
      <c r="I32" s="27">
        <v>297365</v>
      </c>
      <c r="J32" s="27"/>
      <c r="K32" s="27">
        <v>280000</v>
      </c>
      <c r="L32" s="25"/>
      <c r="M32" s="25"/>
      <c r="N32" s="25"/>
    </row>
    <row r="33" spans="1:14" s="51" customFormat="1" ht="24" customHeight="1">
      <c r="A33" s="376"/>
      <c r="B33" s="363"/>
      <c r="C33" s="360"/>
      <c r="D33" s="360"/>
      <c r="E33" s="30" t="s">
        <v>162</v>
      </c>
      <c r="F33" s="27">
        <f t="shared" si="10"/>
        <v>67000</v>
      </c>
      <c r="G33" s="27">
        <f t="shared" si="11"/>
        <v>67000</v>
      </c>
      <c r="H33" s="27">
        <v>0</v>
      </c>
      <c r="I33" s="34">
        <v>67000</v>
      </c>
      <c r="J33" s="34" t="s">
        <v>215</v>
      </c>
      <c r="K33" s="27"/>
      <c r="L33" s="27"/>
      <c r="M33" s="34"/>
      <c r="N33" s="52"/>
    </row>
    <row r="34" spans="1:14" s="51" customFormat="1" ht="22.5">
      <c r="A34" s="376"/>
      <c r="B34" s="363"/>
      <c r="C34" s="360"/>
      <c r="D34" s="360"/>
      <c r="E34" s="30" t="s">
        <v>163</v>
      </c>
      <c r="F34" s="27">
        <f t="shared" si="10"/>
        <v>10000</v>
      </c>
      <c r="G34" s="27">
        <f t="shared" si="11"/>
        <v>10000</v>
      </c>
      <c r="H34" s="27">
        <v>0</v>
      </c>
      <c r="I34" s="34">
        <v>10000</v>
      </c>
      <c r="J34" s="34" t="s">
        <v>215</v>
      </c>
      <c r="K34" s="27"/>
      <c r="L34" s="27"/>
      <c r="M34" s="34"/>
      <c r="N34" s="52"/>
    </row>
    <row r="35" spans="1:14" s="51" customFormat="1" ht="22.5">
      <c r="A35" s="376"/>
      <c r="B35" s="363"/>
      <c r="C35" s="360"/>
      <c r="D35" s="361"/>
      <c r="E35" s="30" t="s">
        <v>195</v>
      </c>
      <c r="F35" s="27">
        <f t="shared" si="10"/>
        <v>100</v>
      </c>
      <c r="G35" s="27">
        <f t="shared" si="11"/>
        <v>100</v>
      </c>
      <c r="H35" s="27">
        <v>0</v>
      </c>
      <c r="I35" s="34">
        <v>100</v>
      </c>
      <c r="J35" s="34"/>
      <c r="K35" s="27"/>
      <c r="L35" s="27"/>
      <c r="M35" s="34"/>
      <c r="N35" s="52"/>
    </row>
    <row r="36" spans="1:14" s="51" customFormat="1" ht="22.5">
      <c r="A36" s="376"/>
      <c r="B36" s="363"/>
      <c r="C36" s="360"/>
      <c r="D36" s="49">
        <v>6058</v>
      </c>
      <c r="E36" s="179" t="s">
        <v>34</v>
      </c>
      <c r="F36" s="27">
        <f aca="true" t="shared" si="12" ref="F36:L37">F39+F42</f>
        <v>71340</v>
      </c>
      <c r="G36" s="27">
        <f t="shared" si="12"/>
        <v>71340</v>
      </c>
      <c r="H36" s="27">
        <f t="shared" si="12"/>
        <v>0</v>
      </c>
      <c r="I36" s="27">
        <f t="shared" si="12"/>
        <v>0</v>
      </c>
      <c r="J36" s="27"/>
      <c r="K36" s="27">
        <f t="shared" si="12"/>
        <v>0</v>
      </c>
      <c r="L36" s="27">
        <f t="shared" si="12"/>
        <v>71340</v>
      </c>
      <c r="M36" s="34"/>
      <c r="N36" s="52"/>
    </row>
    <row r="37" spans="1:14" s="51" customFormat="1" ht="22.5">
      <c r="A37" s="376"/>
      <c r="B37" s="363"/>
      <c r="C37" s="360"/>
      <c r="D37" s="49">
        <v>6059</v>
      </c>
      <c r="E37" s="179" t="s">
        <v>34</v>
      </c>
      <c r="F37" s="27">
        <f t="shared" si="12"/>
        <v>44707</v>
      </c>
      <c r="G37" s="27">
        <f t="shared" si="12"/>
        <v>44707</v>
      </c>
      <c r="H37" s="27">
        <f t="shared" si="12"/>
        <v>0</v>
      </c>
      <c r="I37" s="27">
        <f t="shared" si="12"/>
        <v>44707</v>
      </c>
      <c r="J37" s="27" t="s">
        <v>216</v>
      </c>
      <c r="K37" s="27">
        <f t="shared" si="12"/>
        <v>0</v>
      </c>
      <c r="L37" s="27">
        <f t="shared" si="12"/>
        <v>0</v>
      </c>
      <c r="M37" s="34"/>
      <c r="N37" s="52"/>
    </row>
    <row r="38" spans="1:14" s="55" customFormat="1" ht="39" customHeight="1">
      <c r="A38" s="376"/>
      <c r="B38" s="363"/>
      <c r="C38" s="360"/>
      <c r="D38" s="28"/>
      <c r="E38" s="188" t="s">
        <v>202</v>
      </c>
      <c r="F38" s="25">
        <f aca="true" t="shared" si="13" ref="F38:L38">F39+F40</f>
        <v>55876</v>
      </c>
      <c r="G38" s="25">
        <f t="shared" si="13"/>
        <v>55876</v>
      </c>
      <c r="H38" s="25">
        <f t="shared" si="13"/>
        <v>0</v>
      </c>
      <c r="I38" s="25">
        <f t="shared" si="13"/>
        <v>21526</v>
      </c>
      <c r="J38" s="25"/>
      <c r="K38" s="25">
        <f t="shared" si="13"/>
        <v>0</v>
      </c>
      <c r="L38" s="25">
        <f t="shared" si="13"/>
        <v>34350</v>
      </c>
      <c r="M38" s="26"/>
      <c r="N38" s="26"/>
    </row>
    <row r="39" spans="1:14" s="51" customFormat="1" ht="26.25" customHeight="1">
      <c r="A39" s="376"/>
      <c r="B39" s="363"/>
      <c r="C39" s="360"/>
      <c r="D39" s="49">
        <v>6058</v>
      </c>
      <c r="E39" s="29" t="s">
        <v>34</v>
      </c>
      <c r="F39" s="50">
        <f>G39</f>
        <v>34350</v>
      </c>
      <c r="G39" s="50">
        <f>H39+I39+K39+L39</f>
        <v>34350</v>
      </c>
      <c r="H39" s="50"/>
      <c r="I39" s="52"/>
      <c r="J39" s="52"/>
      <c r="K39" s="50"/>
      <c r="L39" s="50">
        <v>34350</v>
      </c>
      <c r="M39" s="52"/>
      <c r="N39" s="52"/>
    </row>
    <row r="40" spans="1:14" s="51" customFormat="1" ht="15" customHeight="1">
      <c r="A40" s="376"/>
      <c r="B40" s="363"/>
      <c r="C40" s="360"/>
      <c r="D40" s="49">
        <v>6059</v>
      </c>
      <c r="E40" s="29" t="s">
        <v>34</v>
      </c>
      <c r="F40" s="50">
        <f>G40</f>
        <v>21526</v>
      </c>
      <c r="G40" s="50">
        <f>H40+I40+K40</f>
        <v>21526</v>
      </c>
      <c r="H40" s="50"/>
      <c r="I40" s="52">
        <v>21526</v>
      </c>
      <c r="J40" s="52" t="s">
        <v>216</v>
      </c>
      <c r="K40" s="50"/>
      <c r="L40" s="50"/>
      <c r="M40" s="52"/>
      <c r="N40" s="52"/>
    </row>
    <row r="41" spans="1:14" s="51" customFormat="1" ht="48">
      <c r="A41" s="230"/>
      <c r="B41" s="363"/>
      <c r="C41" s="360"/>
      <c r="D41" s="49"/>
      <c r="E41" s="188" t="s">
        <v>201</v>
      </c>
      <c r="F41" s="50">
        <f aca="true" t="shared" si="14" ref="F41:L41">F42+F43</f>
        <v>60171</v>
      </c>
      <c r="G41" s="50">
        <f t="shared" si="14"/>
        <v>60171</v>
      </c>
      <c r="H41" s="50">
        <f t="shared" si="14"/>
        <v>0</v>
      </c>
      <c r="I41" s="50">
        <f t="shared" si="14"/>
        <v>23181</v>
      </c>
      <c r="J41" s="50"/>
      <c r="K41" s="50">
        <f t="shared" si="14"/>
        <v>0</v>
      </c>
      <c r="L41" s="50">
        <f t="shared" si="14"/>
        <v>36990</v>
      </c>
      <c r="M41" s="52"/>
      <c r="N41" s="52"/>
    </row>
    <row r="42" spans="1:14" s="51" customFormat="1" ht="15" customHeight="1">
      <c r="A42" s="230"/>
      <c r="B42" s="363"/>
      <c r="C42" s="360"/>
      <c r="D42" s="49">
        <v>6058</v>
      </c>
      <c r="E42" s="29" t="s">
        <v>34</v>
      </c>
      <c r="F42" s="50">
        <f>G42</f>
        <v>36990</v>
      </c>
      <c r="G42" s="50">
        <f>H42+I42+K42+L42</f>
        <v>36990</v>
      </c>
      <c r="H42" s="50"/>
      <c r="I42" s="52"/>
      <c r="J42" s="52"/>
      <c r="K42" s="50"/>
      <c r="L42" s="50">
        <v>36990</v>
      </c>
      <c r="M42" s="52"/>
      <c r="N42" s="52"/>
    </row>
    <row r="43" spans="1:14" s="51" customFormat="1" ht="15" customHeight="1">
      <c r="A43" s="230"/>
      <c r="B43" s="363"/>
      <c r="C43" s="360"/>
      <c r="D43" s="49">
        <v>6059</v>
      </c>
      <c r="E43" s="29" t="s">
        <v>34</v>
      </c>
      <c r="F43" s="50">
        <f>G43</f>
        <v>23181</v>
      </c>
      <c r="G43" s="50">
        <f>H43+I43+K43+L43</f>
        <v>23181</v>
      </c>
      <c r="H43" s="50"/>
      <c r="I43" s="52">
        <v>23181</v>
      </c>
      <c r="J43" s="52" t="s">
        <v>216</v>
      </c>
      <c r="K43" s="50"/>
      <c r="L43" s="50"/>
      <c r="M43" s="52"/>
      <c r="N43" s="52"/>
    </row>
    <row r="44" spans="1:14" s="51" customFormat="1" ht="21">
      <c r="A44" s="230"/>
      <c r="B44" s="360"/>
      <c r="C44" s="360"/>
      <c r="D44" s="49">
        <v>6060</v>
      </c>
      <c r="E44" s="239" t="s">
        <v>52</v>
      </c>
      <c r="F44" s="50">
        <f>F45</f>
        <v>40000</v>
      </c>
      <c r="G44" s="50">
        <f aca="true" t="shared" si="15" ref="G44:L44">G45</f>
        <v>40000</v>
      </c>
      <c r="H44" s="50">
        <f t="shared" si="15"/>
        <v>0</v>
      </c>
      <c r="I44" s="50">
        <f t="shared" si="15"/>
        <v>40000</v>
      </c>
      <c r="J44" s="50"/>
      <c r="K44" s="50">
        <f t="shared" si="15"/>
        <v>0</v>
      </c>
      <c r="L44" s="50">
        <f t="shared" si="15"/>
        <v>0</v>
      </c>
      <c r="M44" s="52"/>
      <c r="N44" s="52"/>
    </row>
    <row r="45" spans="1:14" s="51" customFormat="1" ht="42" customHeight="1">
      <c r="A45" s="230"/>
      <c r="B45" s="360"/>
      <c r="C45" s="360"/>
      <c r="D45" s="49"/>
      <c r="E45" s="129" t="s">
        <v>231</v>
      </c>
      <c r="F45" s="50">
        <f>G45</f>
        <v>40000</v>
      </c>
      <c r="G45" s="50">
        <f>H45+I45+K45+L45</f>
        <v>40000</v>
      </c>
      <c r="H45" s="50"/>
      <c r="I45" s="52">
        <v>40000</v>
      </c>
      <c r="J45" s="52"/>
      <c r="K45" s="50"/>
      <c r="L45" s="50"/>
      <c r="M45" s="52"/>
      <c r="N45" s="52"/>
    </row>
    <row r="46" spans="1:14" s="51" customFormat="1" ht="15" customHeight="1">
      <c r="A46" s="230"/>
      <c r="B46" s="361"/>
      <c r="C46" s="361"/>
      <c r="D46" s="49"/>
      <c r="E46" s="29"/>
      <c r="F46" s="50"/>
      <c r="G46" s="50"/>
      <c r="H46" s="50"/>
      <c r="I46" s="52"/>
      <c r="J46" s="52"/>
      <c r="K46" s="50"/>
      <c r="L46" s="50"/>
      <c r="M46" s="52"/>
      <c r="N46" s="52"/>
    </row>
    <row r="47" spans="1:14" ht="26.25" customHeight="1">
      <c r="A47" s="19"/>
      <c r="B47" s="32">
        <v>700</v>
      </c>
      <c r="C47" s="32"/>
      <c r="D47" s="32"/>
      <c r="E47" s="33" t="s">
        <v>16</v>
      </c>
      <c r="F47" s="20">
        <f aca="true" t="shared" si="16" ref="F47:M47">F48</f>
        <v>130406</v>
      </c>
      <c r="G47" s="20">
        <f t="shared" si="16"/>
        <v>130406</v>
      </c>
      <c r="H47" s="20">
        <f t="shared" si="16"/>
        <v>0</v>
      </c>
      <c r="I47" s="20">
        <f t="shared" si="16"/>
        <v>81335</v>
      </c>
      <c r="J47" s="20"/>
      <c r="K47" s="20">
        <f t="shared" si="16"/>
        <v>0</v>
      </c>
      <c r="L47" s="20">
        <f t="shared" si="16"/>
        <v>49071</v>
      </c>
      <c r="M47" s="20">
        <f t="shared" si="16"/>
        <v>0</v>
      </c>
      <c r="N47" s="20"/>
    </row>
    <row r="48" spans="1:14" ht="30" customHeight="1">
      <c r="A48" s="369"/>
      <c r="B48" s="367"/>
      <c r="C48" s="28">
        <v>70005</v>
      </c>
      <c r="D48" s="22"/>
      <c r="E48" s="24" t="s">
        <v>17</v>
      </c>
      <c r="F48" s="25">
        <f aca="true" t="shared" si="17" ref="F48:L48">F54+F55+F56+F57+F68+F49</f>
        <v>130406</v>
      </c>
      <c r="G48" s="25">
        <f t="shared" si="17"/>
        <v>130406</v>
      </c>
      <c r="H48" s="25">
        <f t="shared" si="17"/>
        <v>0</v>
      </c>
      <c r="I48" s="25">
        <f>I54+I55+I56+I57+I68+I49</f>
        <v>81335</v>
      </c>
      <c r="J48" s="25"/>
      <c r="K48" s="25">
        <f t="shared" si="17"/>
        <v>0</v>
      </c>
      <c r="L48" s="25">
        <f t="shared" si="17"/>
        <v>49071</v>
      </c>
      <c r="M48" s="25">
        <f>M54+M55+M56+M57+M68</f>
        <v>0</v>
      </c>
      <c r="N48" s="25"/>
    </row>
    <row r="49" spans="1:14" ht="30" customHeight="1">
      <c r="A49" s="375"/>
      <c r="B49" s="374"/>
      <c r="C49" s="28"/>
      <c r="D49" s="22">
        <v>6050</v>
      </c>
      <c r="E49" s="29" t="s">
        <v>34</v>
      </c>
      <c r="F49" s="25">
        <f>F50+F51+F52+F53</f>
        <v>34400</v>
      </c>
      <c r="G49" s="25">
        <f aca="true" t="shared" si="18" ref="G49:M49">G50+G51+G52+G53</f>
        <v>34400</v>
      </c>
      <c r="H49" s="25">
        <f t="shared" si="18"/>
        <v>0</v>
      </c>
      <c r="I49" s="25">
        <f t="shared" si="18"/>
        <v>34400</v>
      </c>
      <c r="J49" s="25" t="s">
        <v>215</v>
      </c>
      <c r="K49" s="25">
        <f t="shared" si="18"/>
        <v>0</v>
      </c>
      <c r="L49" s="25">
        <f t="shared" si="18"/>
        <v>0</v>
      </c>
      <c r="M49" s="25">
        <f t="shared" si="18"/>
        <v>0</v>
      </c>
      <c r="N49" s="25"/>
    </row>
    <row r="50" spans="1:14" ht="34.5" customHeight="1">
      <c r="A50" s="375"/>
      <c r="B50" s="374"/>
      <c r="C50" s="28"/>
      <c r="D50" s="22"/>
      <c r="E50" s="180" t="s">
        <v>165</v>
      </c>
      <c r="F50" s="27">
        <f>G50</f>
        <v>4000</v>
      </c>
      <c r="G50" s="27">
        <f>H50+I50+K50+L50</f>
        <v>4000</v>
      </c>
      <c r="H50" s="27">
        <v>0</v>
      </c>
      <c r="I50" s="27">
        <v>4000</v>
      </c>
      <c r="J50" s="27" t="s">
        <v>215</v>
      </c>
      <c r="K50" s="27"/>
      <c r="L50" s="27"/>
      <c r="M50" s="27"/>
      <c r="N50" s="27"/>
    </row>
    <row r="51" spans="1:14" ht="21.75" customHeight="1">
      <c r="A51" s="375"/>
      <c r="B51" s="374"/>
      <c r="C51" s="28"/>
      <c r="D51" s="22"/>
      <c r="E51" s="180" t="s">
        <v>196</v>
      </c>
      <c r="F51" s="27">
        <f>G51</f>
        <v>24400</v>
      </c>
      <c r="G51" s="27">
        <f>H51+I51+K51+L51</f>
        <v>24400</v>
      </c>
      <c r="H51" s="27"/>
      <c r="I51" s="27">
        <v>24400</v>
      </c>
      <c r="J51" s="27" t="s">
        <v>215</v>
      </c>
      <c r="K51" s="27"/>
      <c r="L51" s="27"/>
      <c r="M51" s="27"/>
      <c r="N51" s="27"/>
    </row>
    <row r="52" spans="1:14" ht="21.75" customHeight="1">
      <c r="A52" s="375"/>
      <c r="B52" s="374"/>
      <c r="C52" s="28"/>
      <c r="D52" s="22"/>
      <c r="E52" s="180" t="s">
        <v>211</v>
      </c>
      <c r="F52" s="27">
        <f>G52</f>
        <v>0</v>
      </c>
      <c r="G52" s="27">
        <f>H52+I52+K52+L52</f>
        <v>0</v>
      </c>
      <c r="H52" s="27"/>
      <c r="I52" s="27"/>
      <c r="J52" s="27" t="s">
        <v>216</v>
      </c>
      <c r="K52" s="27"/>
      <c r="L52" s="27"/>
      <c r="M52" s="27"/>
      <c r="N52" s="27"/>
    </row>
    <row r="53" spans="1:14" ht="33.75">
      <c r="A53" s="375"/>
      <c r="B53" s="374"/>
      <c r="C53" s="28"/>
      <c r="D53" s="22"/>
      <c r="E53" s="180" t="s">
        <v>226</v>
      </c>
      <c r="F53" s="27">
        <f>G53</f>
        <v>6000</v>
      </c>
      <c r="G53" s="27">
        <f>H53+I53+K53+L53</f>
        <v>6000</v>
      </c>
      <c r="H53" s="27">
        <v>0</v>
      </c>
      <c r="I53" s="27">
        <v>6000</v>
      </c>
      <c r="J53" s="27" t="s">
        <v>215</v>
      </c>
      <c r="K53" s="27"/>
      <c r="L53" s="27"/>
      <c r="M53" s="27"/>
      <c r="N53" s="27"/>
    </row>
    <row r="54" spans="1:14" ht="22.5" customHeight="1">
      <c r="A54" s="360"/>
      <c r="B54" s="360"/>
      <c r="C54" s="28"/>
      <c r="D54" s="28">
        <v>6058</v>
      </c>
      <c r="E54" s="179" t="s">
        <v>34</v>
      </c>
      <c r="F54" s="25">
        <f aca="true" t="shared" si="19" ref="F54:L57">F59+F64</f>
        <v>14021</v>
      </c>
      <c r="G54" s="25">
        <f t="shared" si="19"/>
        <v>14021</v>
      </c>
      <c r="H54" s="25">
        <f t="shared" si="19"/>
        <v>0</v>
      </c>
      <c r="I54" s="25">
        <f t="shared" si="19"/>
        <v>0</v>
      </c>
      <c r="J54" s="25"/>
      <c r="K54" s="25">
        <f t="shared" si="19"/>
        <v>0</v>
      </c>
      <c r="L54" s="25">
        <f t="shared" si="19"/>
        <v>14021</v>
      </c>
      <c r="M54" s="25"/>
      <c r="N54" s="25"/>
    </row>
    <row r="55" spans="1:14" ht="23.25" customHeight="1">
      <c r="A55" s="360"/>
      <c r="B55" s="360"/>
      <c r="C55" s="28"/>
      <c r="D55" s="28">
        <v>6059</v>
      </c>
      <c r="E55" s="179" t="s">
        <v>34</v>
      </c>
      <c r="F55" s="25">
        <f t="shared" si="19"/>
        <v>10463</v>
      </c>
      <c r="G55" s="25">
        <f t="shared" si="19"/>
        <v>10463</v>
      </c>
      <c r="H55" s="25">
        <f t="shared" si="19"/>
        <v>0</v>
      </c>
      <c r="I55" s="25">
        <f t="shared" si="19"/>
        <v>10463</v>
      </c>
      <c r="J55" s="25" t="s">
        <v>216</v>
      </c>
      <c r="K55" s="25">
        <f t="shared" si="19"/>
        <v>0</v>
      </c>
      <c r="L55" s="25">
        <f t="shared" si="19"/>
        <v>0</v>
      </c>
      <c r="M55" s="25"/>
      <c r="N55" s="25"/>
    </row>
    <row r="56" spans="1:14" ht="21" customHeight="1">
      <c r="A56" s="360"/>
      <c r="B56" s="360"/>
      <c r="C56" s="28"/>
      <c r="D56" s="28">
        <v>6068</v>
      </c>
      <c r="E56" s="239" t="s">
        <v>52</v>
      </c>
      <c r="F56" s="25">
        <f t="shared" si="19"/>
        <v>35050</v>
      </c>
      <c r="G56" s="25">
        <f t="shared" si="19"/>
        <v>35050</v>
      </c>
      <c r="H56" s="25">
        <f t="shared" si="19"/>
        <v>0</v>
      </c>
      <c r="I56" s="25">
        <f t="shared" si="19"/>
        <v>0</v>
      </c>
      <c r="J56" s="25"/>
      <c r="K56" s="25">
        <f t="shared" si="19"/>
        <v>0</v>
      </c>
      <c r="L56" s="25">
        <f t="shared" si="19"/>
        <v>35050</v>
      </c>
      <c r="M56" s="25"/>
      <c r="N56" s="25"/>
    </row>
    <row r="57" spans="1:14" ht="24" customHeight="1">
      <c r="A57" s="360"/>
      <c r="B57" s="360"/>
      <c r="C57" s="28"/>
      <c r="D57" s="28">
        <v>6069</v>
      </c>
      <c r="E57" s="239" t="s">
        <v>52</v>
      </c>
      <c r="F57" s="25">
        <f t="shared" si="19"/>
        <v>18284</v>
      </c>
      <c r="G57" s="25">
        <f t="shared" si="19"/>
        <v>18284</v>
      </c>
      <c r="H57" s="25">
        <f t="shared" si="19"/>
        <v>0</v>
      </c>
      <c r="I57" s="25">
        <f t="shared" si="19"/>
        <v>18284</v>
      </c>
      <c r="J57" s="25" t="s">
        <v>216</v>
      </c>
      <c r="K57" s="25">
        <f t="shared" si="19"/>
        <v>0</v>
      </c>
      <c r="L57" s="25">
        <f t="shared" si="19"/>
        <v>0</v>
      </c>
      <c r="M57" s="25"/>
      <c r="N57" s="25"/>
    </row>
    <row r="58" spans="1:14" ht="26.25" customHeight="1">
      <c r="A58" s="360"/>
      <c r="B58" s="360"/>
      <c r="C58" s="28"/>
      <c r="D58" s="28"/>
      <c r="E58" s="24" t="s">
        <v>112</v>
      </c>
      <c r="F58" s="25">
        <f aca="true" t="shared" si="20" ref="F58:L58">F59+F60+F61+F62</f>
        <v>20000</v>
      </c>
      <c r="G58" s="25">
        <f t="shared" si="20"/>
        <v>20000</v>
      </c>
      <c r="H58" s="25">
        <f t="shared" si="20"/>
        <v>0</v>
      </c>
      <c r="I58" s="25">
        <f t="shared" si="20"/>
        <v>6000</v>
      </c>
      <c r="J58" s="25" t="s">
        <v>216</v>
      </c>
      <c r="K58" s="25">
        <f t="shared" si="20"/>
        <v>0</v>
      </c>
      <c r="L58" s="25">
        <f t="shared" si="20"/>
        <v>14000</v>
      </c>
      <c r="M58" s="25"/>
      <c r="N58" s="25"/>
    </row>
    <row r="59" spans="1:14" ht="21.75" customHeight="1">
      <c r="A59" s="360"/>
      <c r="B59" s="360"/>
      <c r="C59" s="28"/>
      <c r="D59" s="189">
        <v>6058</v>
      </c>
      <c r="E59" s="180" t="s">
        <v>34</v>
      </c>
      <c r="F59" s="190">
        <f>G59</f>
        <v>3757</v>
      </c>
      <c r="G59" s="190">
        <f>H59+I59+K59+L59</f>
        <v>3757</v>
      </c>
      <c r="H59" s="190"/>
      <c r="I59" s="190"/>
      <c r="J59" s="190"/>
      <c r="K59" s="190"/>
      <c r="L59" s="190">
        <v>3757</v>
      </c>
      <c r="M59" s="190"/>
      <c r="N59" s="25"/>
    </row>
    <row r="60" spans="1:14" ht="24" customHeight="1">
      <c r="A60" s="360"/>
      <c r="B60" s="360"/>
      <c r="C60" s="28"/>
      <c r="D60" s="189">
        <v>6059</v>
      </c>
      <c r="E60" s="180" t="s">
        <v>34</v>
      </c>
      <c r="F60" s="190">
        <f>G60</f>
        <v>1610</v>
      </c>
      <c r="G60" s="190">
        <f>H60+I60+K60+L60</f>
        <v>1610</v>
      </c>
      <c r="H60" s="190"/>
      <c r="I60" s="190">
        <v>1610</v>
      </c>
      <c r="J60" s="190"/>
      <c r="K60" s="190"/>
      <c r="L60" s="190"/>
      <c r="M60" s="190"/>
      <c r="N60" s="27"/>
    </row>
    <row r="61" spans="1:14" ht="26.25" customHeight="1">
      <c r="A61" s="360"/>
      <c r="B61" s="360"/>
      <c r="C61" s="28"/>
      <c r="D61" s="189">
        <v>6068</v>
      </c>
      <c r="E61" s="180" t="s">
        <v>52</v>
      </c>
      <c r="F61" s="190">
        <f>G61</f>
        <v>10243</v>
      </c>
      <c r="G61" s="190">
        <f>H61+I61+K61+L61</f>
        <v>10243</v>
      </c>
      <c r="H61" s="190"/>
      <c r="I61" s="190"/>
      <c r="J61" s="190"/>
      <c r="K61" s="190"/>
      <c r="L61" s="190">
        <v>10243</v>
      </c>
      <c r="M61" s="25"/>
      <c r="N61" s="27"/>
    </row>
    <row r="62" spans="1:14" ht="26.25" customHeight="1">
      <c r="A62" s="360"/>
      <c r="B62" s="360"/>
      <c r="C62" s="28"/>
      <c r="D62" s="189">
        <v>6069</v>
      </c>
      <c r="E62" s="180" t="s">
        <v>52</v>
      </c>
      <c r="F62" s="190">
        <f>G62</f>
        <v>4390</v>
      </c>
      <c r="G62" s="190">
        <f>H62+I62+K62+L62</f>
        <v>4390</v>
      </c>
      <c r="H62" s="190"/>
      <c r="I62" s="190">
        <v>4390</v>
      </c>
      <c r="J62" s="190"/>
      <c r="K62" s="190"/>
      <c r="L62" s="190"/>
      <c r="M62" s="25"/>
      <c r="N62" s="27"/>
    </row>
    <row r="63" spans="1:14" s="55" customFormat="1" ht="15.75" customHeight="1">
      <c r="A63" s="360"/>
      <c r="B63" s="360"/>
      <c r="C63" s="28"/>
      <c r="D63" s="28"/>
      <c r="E63" s="24" t="s">
        <v>108</v>
      </c>
      <c r="F63" s="25">
        <f aca="true" t="shared" si="21" ref="F63:L63">F64+F65+F66+F67</f>
        <v>57818</v>
      </c>
      <c r="G63" s="25">
        <f t="shared" si="21"/>
        <v>57818</v>
      </c>
      <c r="H63" s="25">
        <f t="shared" si="21"/>
        <v>0</v>
      </c>
      <c r="I63" s="25">
        <f t="shared" si="21"/>
        <v>22747</v>
      </c>
      <c r="J63" s="25" t="s">
        <v>216</v>
      </c>
      <c r="K63" s="25">
        <f t="shared" si="21"/>
        <v>0</v>
      </c>
      <c r="L63" s="25">
        <f t="shared" si="21"/>
        <v>35071</v>
      </c>
      <c r="M63" s="25"/>
      <c r="N63" s="25"/>
    </row>
    <row r="64" spans="1:14" ht="26.25" customHeight="1">
      <c r="A64" s="360"/>
      <c r="B64" s="360"/>
      <c r="C64" s="28"/>
      <c r="D64" s="189">
        <v>6058</v>
      </c>
      <c r="E64" s="180" t="s">
        <v>34</v>
      </c>
      <c r="F64" s="190">
        <f>G64</f>
        <v>10264</v>
      </c>
      <c r="G64" s="191">
        <f>H64+I64+K64+L64</f>
        <v>10264</v>
      </c>
      <c r="H64" s="190"/>
      <c r="I64" s="190"/>
      <c r="J64" s="190"/>
      <c r="K64" s="190"/>
      <c r="L64" s="190">
        <v>10264</v>
      </c>
      <c r="M64" s="25"/>
      <c r="N64" s="25"/>
    </row>
    <row r="65" spans="1:14" ht="13.5" customHeight="1">
      <c r="A65" s="360"/>
      <c r="B65" s="360"/>
      <c r="C65" s="28"/>
      <c r="D65" s="189">
        <v>6059</v>
      </c>
      <c r="E65" s="180" t="s">
        <v>34</v>
      </c>
      <c r="F65" s="191">
        <f>G65</f>
        <v>8853</v>
      </c>
      <c r="G65" s="191">
        <f>H65+I65+K65+L65</f>
        <v>8853</v>
      </c>
      <c r="H65" s="191"/>
      <c r="I65" s="191">
        <v>8853</v>
      </c>
      <c r="J65" s="191"/>
      <c r="K65" s="191"/>
      <c r="L65" s="191"/>
      <c r="M65" s="25"/>
      <c r="N65" s="34"/>
    </row>
    <row r="66" spans="1:14" ht="13.5" customHeight="1">
      <c r="A66" s="360"/>
      <c r="B66" s="360"/>
      <c r="C66" s="28"/>
      <c r="D66" s="189">
        <v>6068</v>
      </c>
      <c r="E66" s="180" t="s">
        <v>52</v>
      </c>
      <c r="F66" s="190">
        <f>G66</f>
        <v>24807</v>
      </c>
      <c r="G66" s="190">
        <f>H66+I66+K66+L66</f>
        <v>24807</v>
      </c>
      <c r="H66" s="190"/>
      <c r="I66" s="191"/>
      <c r="J66" s="191"/>
      <c r="K66" s="191"/>
      <c r="L66" s="191">
        <v>24807</v>
      </c>
      <c r="M66" s="25"/>
      <c r="N66" s="34"/>
    </row>
    <row r="67" spans="1:14" ht="13.5" customHeight="1">
      <c r="A67" s="360"/>
      <c r="B67" s="360"/>
      <c r="C67" s="28"/>
      <c r="D67" s="189">
        <v>6069</v>
      </c>
      <c r="E67" s="180" t="s">
        <v>52</v>
      </c>
      <c r="F67" s="190">
        <f>G67</f>
        <v>13894</v>
      </c>
      <c r="G67" s="190">
        <f>H67+I67+K67</f>
        <v>13894</v>
      </c>
      <c r="H67" s="190"/>
      <c r="I67" s="190">
        <v>13894</v>
      </c>
      <c r="J67" s="190"/>
      <c r="K67" s="190"/>
      <c r="L67" s="190"/>
      <c r="M67" s="25"/>
      <c r="N67" s="34"/>
    </row>
    <row r="68" spans="1:14" s="55" customFormat="1" ht="13.5" customHeight="1">
      <c r="A68" s="360"/>
      <c r="B68" s="360"/>
      <c r="C68" s="28"/>
      <c r="D68" s="28">
        <v>6060</v>
      </c>
      <c r="E68" s="24" t="s">
        <v>52</v>
      </c>
      <c r="F68" s="25">
        <f aca="true" t="shared" si="22" ref="F68:L68">F69+F70</f>
        <v>18188</v>
      </c>
      <c r="G68" s="25">
        <f t="shared" si="22"/>
        <v>18188</v>
      </c>
      <c r="H68" s="25">
        <f t="shared" si="22"/>
        <v>0</v>
      </c>
      <c r="I68" s="25">
        <f t="shared" si="22"/>
        <v>18188</v>
      </c>
      <c r="J68" s="25"/>
      <c r="K68" s="25">
        <f t="shared" si="22"/>
        <v>0</v>
      </c>
      <c r="L68" s="25">
        <f t="shared" si="22"/>
        <v>0</v>
      </c>
      <c r="M68" s="25"/>
      <c r="N68" s="26"/>
    </row>
    <row r="69" spans="1:14" ht="13.5" customHeight="1">
      <c r="A69" s="360"/>
      <c r="B69" s="360"/>
      <c r="C69" s="28"/>
      <c r="D69" s="22"/>
      <c r="E69" s="180" t="s">
        <v>113</v>
      </c>
      <c r="F69" s="191">
        <f>G69</f>
        <v>5000</v>
      </c>
      <c r="G69" s="191">
        <f>H69+I69+K69+L69</f>
        <v>5000</v>
      </c>
      <c r="H69" s="191">
        <v>0</v>
      </c>
      <c r="I69" s="191">
        <v>5000</v>
      </c>
      <c r="J69" s="191"/>
      <c r="K69" s="191"/>
      <c r="L69" s="191"/>
      <c r="M69" s="25"/>
      <c r="N69" s="34"/>
    </row>
    <row r="70" spans="1:14" ht="13.5" customHeight="1">
      <c r="A70" s="229"/>
      <c r="B70" s="229"/>
      <c r="C70" s="28"/>
      <c r="D70" s="22"/>
      <c r="E70" s="180" t="s">
        <v>166</v>
      </c>
      <c r="F70" s="191">
        <f>G70</f>
        <v>13188</v>
      </c>
      <c r="G70" s="191">
        <f>H70+I70+K70+L70</f>
        <v>13188</v>
      </c>
      <c r="H70" s="191">
        <v>0</v>
      </c>
      <c r="I70" s="191">
        <v>13188</v>
      </c>
      <c r="J70" s="191" t="s">
        <v>215</v>
      </c>
      <c r="K70" s="191"/>
      <c r="L70" s="191"/>
      <c r="M70" s="25"/>
      <c r="N70" s="34"/>
    </row>
    <row r="71" spans="1:14" ht="12.75">
      <c r="A71" s="19"/>
      <c r="B71" s="32">
        <v>750</v>
      </c>
      <c r="C71" s="32"/>
      <c r="D71" s="32"/>
      <c r="E71" s="33" t="s">
        <v>39</v>
      </c>
      <c r="F71" s="20">
        <f>F72</f>
        <v>10000</v>
      </c>
      <c r="G71" s="20">
        <f aca="true" t="shared" si="23" ref="G71:M71">G72</f>
        <v>10000</v>
      </c>
      <c r="H71" s="300">
        <f t="shared" si="23"/>
        <v>0</v>
      </c>
      <c r="I71" s="300">
        <f t="shared" si="23"/>
        <v>10000</v>
      </c>
      <c r="J71" s="20"/>
      <c r="K71" s="20">
        <f t="shared" si="23"/>
        <v>0</v>
      </c>
      <c r="L71" s="20">
        <f t="shared" si="23"/>
        <v>0</v>
      </c>
      <c r="M71" s="20">
        <f t="shared" si="23"/>
        <v>0</v>
      </c>
      <c r="N71" s="20"/>
    </row>
    <row r="72" spans="1:14" ht="12.75">
      <c r="A72" s="360"/>
      <c r="B72" s="360"/>
      <c r="C72" s="28">
        <v>75023</v>
      </c>
      <c r="D72" s="28"/>
      <c r="E72" s="24" t="s">
        <v>40</v>
      </c>
      <c r="F72" s="25">
        <f>F75+F73</f>
        <v>10000</v>
      </c>
      <c r="G72" s="25">
        <f aca="true" t="shared" si="24" ref="G72:M72">G75+G73</f>
        <v>10000</v>
      </c>
      <c r="H72" s="301">
        <f t="shared" si="24"/>
        <v>0</v>
      </c>
      <c r="I72" s="301">
        <f t="shared" si="24"/>
        <v>10000</v>
      </c>
      <c r="J72" s="25" t="s">
        <v>215</v>
      </c>
      <c r="K72" s="25">
        <f t="shared" si="24"/>
        <v>0</v>
      </c>
      <c r="L72" s="25">
        <f t="shared" si="24"/>
        <v>0</v>
      </c>
      <c r="M72" s="25">
        <f t="shared" si="24"/>
        <v>0</v>
      </c>
      <c r="N72" s="25"/>
    </row>
    <row r="73" spans="1:14" ht="25.5">
      <c r="A73" s="360"/>
      <c r="B73" s="360"/>
      <c r="C73" s="28"/>
      <c r="D73" s="28">
        <v>6050</v>
      </c>
      <c r="E73" s="29" t="s">
        <v>34</v>
      </c>
      <c r="F73" s="46">
        <f>F74</f>
        <v>0</v>
      </c>
      <c r="G73" s="46">
        <f aca="true" t="shared" si="25" ref="G73:M73">G74</f>
        <v>0</v>
      </c>
      <c r="H73" s="46">
        <f t="shared" si="25"/>
        <v>0</v>
      </c>
      <c r="I73" s="25">
        <f t="shared" si="25"/>
        <v>0</v>
      </c>
      <c r="J73" s="25"/>
      <c r="K73" s="25">
        <f t="shared" si="25"/>
        <v>0</v>
      </c>
      <c r="L73" s="25">
        <f t="shared" si="25"/>
        <v>0</v>
      </c>
      <c r="M73" s="25">
        <f t="shared" si="25"/>
        <v>0</v>
      </c>
      <c r="N73" s="25"/>
    </row>
    <row r="74" spans="1:14" ht="13.5" customHeight="1">
      <c r="A74" s="360"/>
      <c r="B74" s="360"/>
      <c r="C74" s="28"/>
      <c r="D74" s="28"/>
      <c r="E74" s="180" t="s">
        <v>103</v>
      </c>
      <c r="F74" s="191"/>
      <c r="G74" s="191"/>
      <c r="H74" s="191"/>
      <c r="I74" s="190">
        <v>0</v>
      </c>
      <c r="J74" s="190"/>
      <c r="K74" s="25"/>
      <c r="L74" s="25"/>
      <c r="M74" s="25"/>
      <c r="N74" s="25"/>
    </row>
    <row r="75" spans="1:14" ht="22.5" customHeight="1">
      <c r="A75" s="360"/>
      <c r="B75" s="360"/>
      <c r="C75" s="22"/>
      <c r="D75" s="28">
        <v>6060</v>
      </c>
      <c r="E75" s="179" t="s">
        <v>41</v>
      </c>
      <c r="F75" s="27">
        <f aca="true" t="shared" si="26" ref="F75:M75">F76</f>
        <v>10000</v>
      </c>
      <c r="G75" s="27">
        <f t="shared" si="26"/>
        <v>10000</v>
      </c>
      <c r="H75" s="27">
        <f t="shared" si="26"/>
        <v>0</v>
      </c>
      <c r="I75" s="27">
        <f t="shared" si="26"/>
        <v>10000</v>
      </c>
      <c r="J75" s="27"/>
      <c r="K75" s="27">
        <f t="shared" si="26"/>
        <v>0</v>
      </c>
      <c r="L75" s="27">
        <f t="shared" si="26"/>
        <v>0</v>
      </c>
      <c r="M75" s="27">
        <f t="shared" si="26"/>
        <v>0</v>
      </c>
      <c r="N75" s="34"/>
    </row>
    <row r="76" spans="1:14" ht="10.5" customHeight="1">
      <c r="A76" s="360"/>
      <c r="B76" s="360"/>
      <c r="C76" s="22"/>
      <c r="D76" s="22"/>
      <c r="E76" s="180" t="s">
        <v>42</v>
      </c>
      <c r="F76" s="191">
        <f>G76</f>
        <v>10000</v>
      </c>
      <c r="G76" s="191">
        <f>H76+I76+K76+L76</f>
        <v>10000</v>
      </c>
      <c r="H76" s="299"/>
      <c r="I76" s="299">
        <v>10000</v>
      </c>
      <c r="J76" s="191" t="s">
        <v>215</v>
      </c>
      <c r="K76" s="191"/>
      <c r="L76" s="27"/>
      <c r="M76" s="27"/>
      <c r="N76" s="34"/>
    </row>
    <row r="77" spans="1:14" ht="24.75" customHeight="1">
      <c r="A77" s="19"/>
      <c r="B77" s="362">
        <v>754</v>
      </c>
      <c r="C77" s="32"/>
      <c r="D77" s="32"/>
      <c r="E77" s="33" t="s">
        <v>43</v>
      </c>
      <c r="F77" s="20">
        <f aca="true" t="shared" si="27" ref="F77:M77">F79</f>
        <v>639000</v>
      </c>
      <c r="G77" s="20">
        <f t="shared" si="27"/>
        <v>639000</v>
      </c>
      <c r="H77" s="20">
        <f t="shared" si="27"/>
        <v>0</v>
      </c>
      <c r="I77" s="20">
        <f t="shared" si="27"/>
        <v>369000</v>
      </c>
      <c r="J77" s="20"/>
      <c r="K77" s="20">
        <f t="shared" si="27"/>
        <v>270000</v>
      </c>
      <c r="L77" s="20">
        <f t="shared" si="27"/>
        <v>0</v>
      </c>
      <c r="M77" s="20">
        <f t="shared" si="27"/>
        <v>0</v>
      </c>
      <c r="N77" s="20"/>
    </row>
    <row r="78" spans="1:14" ht="32.25" customHeight="1" hidden="1">
      <c r="A78" s="21">
        <v>16</v>
      </c>
      <c r="B78" s="370"/>
      <c r="C78" s="22"/>
      <c r="D78" s="22"/>
      <c r="E78" s="29"/>
      <c r="F78" s="27"/>
      <c r="G78" s="27"/>
      <c r="H78" s="27"/>
      <c r="I78" s="34"/>
      <c r="J78" s="34"/>
      <c r="K78" s="34"/>
      <c r="L78" s="27"/>
      <c r="M78" s="27"/>
      <c r="N78" s="34"/>
    </row>
    <row r="79" spans="1:14" ht="12.75">
      <c r="A79" s="369"/>
      <c r="B79" s="370"/>
      <c r="C79" s="358">
        <v>75412</v>
      </c>
      <c r="D79" s="28"/>
      <c r="E79" s="24" t="s">
        <v>19</v>
      </c>
      <c r="F79" s="25">
        <f aca="true" t="shared" si="28" ref="F79:M79">F80+F83+F87+F89</f>
        <v>639000</v>
      </c>
      <c r="G79" s="25">
        <f t="shared" si="28"/>
        <v>639000</v>
      </c>
      <c r="H79" s="25">
        <f t="shared" si="28"/>
        <v>0</v>
      </c>
      <c r="I79" s="25">
        <f t="shared" si="28"/>
        <v>369000</v>
      </c>
      <c r="J79" s="25"/>
      <c r="K79" s="25">
        <f t="shared" si="28"/>
        <v>270000</v>
      </c>
      <c r="L79" s="25">
        <f t="shared" si="28"/>
        <v>0</v>
      </c>
      <c r="M79" s="25">
        <f t="shared" si="28"/>
        <v>0</v>
      </c>
      <c r="N79" s="25"/>
    </row>
    <row r="80" spans="1:14" ht="21.75" customHeight="1">
      <c r="A80" s="360"/>
      <c r="B80" s="370"/>
      <c r="C80" s="360"/>
      <c r="D80" s="28">
        <v>6050</v>
      </c>
      <c r="E80" s="179" t="s">
        <v>34</v>
      </c>
      <c r="F80" s="27">
        <f>F81+F82</f>
        <v>11000</v>
      </c>
      <c r="G80" s="27">
        <f aca="true" t="shared" si="29" ref="G80:M80">G81+G82</f>
        <v>11000</v>
      </c>
      <c r="H80" s="27">
        <f t="shared" si="29"/>
        <v>0</v>
      </c>
      <c r="I80" s="27">
        <f t="shared" si="29"/>
        <v>11000</v>
      </c>
      <c r="J80" s="27"/>
      <c r="K80" s="27">
        <f t="shared" si="29"/>
        <v>0</v>
      </c>
      <c r="L80" s="27">
        <f t="shared" si="29"/>
        <v>0</v>
      </c>
      <c r="M80" s="27">
        <f t="shared" si="29"/>
        <v>0</v>
      </c>
      <c r="N80" s="27"/>
    </row>
    <row r="81" spans="1:14" ht="12" customHeight="1">
      <c r="A81" s="360"/>
      <c r="B81" s="370"/>
      <c r="C81" s="360"/>
      <c r="D81" s="28"/>
      <c r="E81" s="179" t="s">
        <v>114</v>
      </c>
      <c r="F81" s="27">
        <f>G81</f>
        <v>0</v>
      </c>
      <c r="G81" s="27">
        <f>H81+I81+K81</f>
        <v>0</v>
      </c>
      <c r="H81" s="27">
        <v>0</v>
      </c>
      <c r="I81" s="34"/>
      <c r="J81" s="34"/>
      <c r="K81" s="27"/>
      <c r="L81" s="54"/>
      <c r="M81" s="27"/>
      <c r="N81" s="34"/>
    </row>
    <row r="82" spans="1:14" ht="19.5" customHeight="1">
      <c r="A82" s="360"/>
      <c r="B82" s="370"/>
      <c r="C82" s="360"/>
      <c r="D82" s="28"/>
      <c r="E82" s="179" t="s">
        <v>109</v>
      </c>
      <c r="F82" s="27">
        <f>G82</f>
        <v>11000</v>
      </c>
      <c r="G82" s="27">
        <f>H82+I82+K82</f>
        <v>11000</v>
      </c>
      <c r="H82" s="27"/>
      <c r="I82" s="34">
        <v>11000</v>
      </c>
      <c r="J82" s="34" t="s">
        <v>215</v>
      </c>
      <c r="K82" s="27"/>
      <c r="L82" s="54"/>
      <c r="M82" s="27"/>
      <c r="N82" s="34"/>
    </row>
    <row r="83" spans="1:14" ht="13.5" customHeight="1">
      <c r="A83" s="360"/>
      <c r="B83" s="370"/>
      <c r="C83" s="360"/>
      <c r="D83" s="28">
        <v>6060</v>
      </c>
      <c r="E83" s="29" t="s">
        <v>41</v>
      </c>
      <c r="F83" s="27">
        <f>F84+F85+F86</f>
        <v>628000</v>
      </c>
      <c r="G83" s="27">
        <f aca="true" t="shared" si="30" ref="G83:M83">G84+G85+G86</f>
        <v>628000</v>
      </c>
      <c r="H83" s="27">
        <f t="shared" si="30"/>
        <v>0</v>
      </c>
      <c r="I83" s="27">
        <f t="shared" si="30"/>
        <v>358000</v>
      </c>
      <c r="J83" s="27"/>
      <c r="K83" s="27">
        <f t="shared" si="30"/>
        <v>270000</v>
      </c>
      <c r="L83" s="27">
        <f t="shared" si="30"/>
        <v>0</v>
      </c>
      <c r="M83" s="27">
        <f t="shared" si="30"/>
        <v>0</v>
      </c>
      <c r="N83" s="34" t="s">
        <v>184</v>
      </c>
    </row>
    <row r="84" spans="1:14" ht="22.5" customHeight="1">
      <c r="A84" s="229"/>
      <c r="B84" s="370"/>
      <c r="C84" s="360"/>
      <c r="D84" s="28"/>
      <c r="E84" s="180" t="s">
        <v>109</v>
      </c>
      <c r="F84" s="270">
        <f>G84</f>
        <v>16000</v>
      </c>
      <c r="G84" s="270">
        <f>H84+I84+K84+L84+M84</f>
        <v>16000</v>
      </c>
      <c r="H84" s="270"/>
      <c r="I84" s="270">
        <v>16000</v>
      </c>
      <c r="J84" s="270" t="s">
        <v>215</v>
      </c>
      <c r="K84" s="270"/>
      <c r="L84" s="270"/>
      <c r="M84" s="270"/>
      <c r="N84" s="271"/>
    </row>
    <row r="85" spans="1:14" ht="22.5" customHeight="1">
      <c r="A85" s="229"/>
      <c r="B85" s="370"/>
      <c r="C85" s="360"/>
      <c r="D85" s="28"/>
      <c r="E85" s="180" t="s">
        <v>182</v>
      </c>
      <c r="F85" s="270">
        <f>G85</f>
        <v>600000</v>
      </c>
      <c r="G85" s="270">
        <f>H85+I85+K85+L85+M85</f>
        <v>600000</v>
      </c>
      <c r="H85" s="270"/>
      <c r="I85" s="270">
        <v>330000</v>
      </c>
      <c r="J85" s="270" t="s">
        <v>216</v>
      </c>
      <c r="K85" s="270">
        <v>270000</v>
      </c>
      <c r="L85" s="270"/>
      <c r="M85" s="270"/>
      <c r="N85" s="271" t="s">
        <v>183</v>
      </c>
    </row>
    <row r="86" spans="1:14" ht="22.5" customHeight="1">
      <c r="A86" s="229"/>
      <c r="B86" s="370"/>
      <c r="C86" s="360"/>
      <c r="D86" s="28"/>
      <c r="E86" s="180" t="s">
        <v>197</v>
      </c>
      <c r="F86" s="270">
        <f>G86</f>
        <v>12000</v>
      </c>
      <c r="G86" s="270">
        <f>H86+I86+K86+L86+M86</f>
        <v>12000</v>
      </c>
      <c r="H86" s="270"/>
      <c r="I86" s="270">
        <v>12000</v>
      </c>
      <c r="J86" s="270" t="s">
        <v>215</v>
      </c>
      <c r="K86" s="270"/>
      <c r="L86" s="270"/>
      <c r="M86" s="270"/>
      <c r="N86" s="271" t="s">
        <v>57</v>
      </c>
    </row>
    <row r="87" spans="1:14" ht="21.75" customHeight="1">
      <c r="A87" s="229"/>
      <c r="B87" s="370"/>
      <c r="C87" s="360"/>
      <c r="D87" s="28">
        <v>6068</v>
      </c>
      <c r="E87" s="179" t="s">
        <v>41</v>
      </c>
      <c r="F87" s="27">
        <f>F88</f>
        <v>0</v>
      </c>
      <c r="G87" s="27">
        <f aca="true" t="shared" si="31" ref="G87:M87">G88</f>
        <v>0</v>
      </c>
      <c r="H87" s="27">
        <f t="shared" si="31"/>
        <v>0</v>
      </c>
      <c r="I87" s="27">
        <f t="shared" si="31"/>
        <v>0</v>
      </c>
      <c r="J87" s="27"/>
      <c r="K87" s="27">
        <f t="shared" si="31"/>
        <v>0</v>
      </c>
      <c r="L87" s="27">
        <f t="shared" si="31"/>
        <v>0</v>
      </c>
      <c r="M87" s="27">
        <f t="shared" si="31"/>
        <v>0</v>
      </c>
      <c r="N87" s="34"/>
    </row>
    <row r="88" spans="1:14" ht="21" customHeight="1">
      <c r="A88" s="229"/>
      <c r="B88" s="370"/>
      <c r="C88" s="360"/>
      <c r="D88" s="28"/>
      <c r="E88" s="180" t="s">
        <v>109</v>
      </c>
      <c r="F88" s="27">
        <f>G88</f>
        <v>0</v>
      </c>
      <c r="G88" s="27">
        <f>H88+I88+K88+L88+M88</f>
        <v>0</v>
      </c>
      <c r="H88" s="27"/>
      <c r="I88" s="27"/>
      <c r="J88" s="27"/>
      <c r="K88" s="27"/>
      <c r="L88" s="27"/>
      <c r="M88" s="27"/>
      <c r="N88" s="34"/>
    </row>
    <row r="89" spans="1:14" ht="21.75" customHeight="1">
      <c r="A89" s="229"/>
      <c r="B89" s="370"/>
      <c r="C89" s="360"/>
      <c r="D89" s="28">
        <v>6069</v>
      </c>
      <c r="E89" s="179" t="s">
        <v>41</v>
      </c>
      <c r="F89" s="27">
        <f>F90</f>
        <v>0</v>
      </c>
      <c r="G89" s="27">
        <f aca="true" t="shared" si="32" ref="G89:M89">G90</f>
        <v>0</v>
      </c>
      <c r="H89" s="27">
        <f t="shared" si="32"/>
        <v>0</v>
      </c>
      <c r="I89" s="27">
        <f t="shared" si="32"/>
        <v>0</v>
      </c>
      <c r="J89" s="27"/>
      <c r="K89" s="27">
        <f t="shared" si="32"/>
        <v>0</v>
      </c>
      <c r="L89" s="27">
        <f t="shared" si="32"/>
        <v>0</v>
      </c>
      <c r="M89" s="27">
        <f t="shared" si="32"/>
        <v>0</v>
      </c>
      <c r="N89" s="34"/>
    </row>
    <row r="90" spans="1:14" ht="21" customHeight="1">
      <c r="A90" s="229"/>
      <c r="B90" s="371"/>
      <c r="C90" s="361"/>
      <c r="D90" s="28"/>
      <c r="E90" s="180" t="s">
        <v>109</v>
      </c>
      <c r="F90" s="270">
        <f>G90</f>
        <v>0</v>
      </c>
      <c r="G90" s="270">
        <f>H90+I90+K90+L90+M90</f>
        <v>0</v>
      </c>
      <c r="H90" s="27"/>
      <c r="I90" s="27"/>
      <c r="J90" s="27"/>
      <c r="K90" s="27"/>
      <c r="L90" s="27"/>
      <c r="M90" s="27"/>
      <c r="N90" s="34"/>
    </row>
    <row r="91" spans="1:18" ht="15.75" customHeight="1">
      <c r="A91" s="369"/>
      <c r="B91" s="358">
        <v>801</v>
      </c>
      <c r="C91" s="28"/>
      <c r="D91" s="28"/>
      <c r="E91" s="24" t="s">
        <v>47</v>
      </c>
      <c r="F91" s="25">
        <f>F92+F98+F102</f>
        <v>58000</v>
      </c>
      <c r="G91" s="25">
        <f aca="true" t="shared" si="33" ref="G91:N91">G92+G98+G102</f>
        <v>58000</v>
      </c>
      <c r="H91" s="25">
        <f t="shared" si="33"/>
        <v>0</v>
      </c>
      <c r="I91" s="25">
        <f t="shared" si="33"/>
        <v>58000</v>
      </c>
      <c r="J91" s="25" t="s">
        <v>215</v>
      </c>
      <c r="K91" s="25">
        <f t="shared" si="33"/>
        <v>0</v>
      </c>
      <c r="L91" s="25">
        <f t="shared" si="33"/>
        <v>0</v>
      </c>
      <c r="M91" s="25">
        <f t="shared" si="33"/>
        <v>0</v>
      </c>
      <c r="N91" s="25">
        <f t="shared" si="33"/>
        <v>0</v>
      </c>
      <c r="O91" s="55"/>
      <c r="P91" s="55"/>
      <c r="Q91" s="55"/>
      <c r="R91" s="55"/>
    </row>
    <row r="92" spans="1:14" ht="15.75" customHeight="1">
      <c r="A92" s="360"/>
      <c r="B92" s="360"/>
      <c r="C92" s="28">
        <v>80101</v>
      </c>
      <c r="D92" s="22"/>
      <c r="E92" s="24" t="s">
        <v>48</v>
      </c>
      <c r="F92" s="27">
        <f>F93+F96</f>
        <v>30000</v>
      </c>
      <c r="G92" s="27">
        <f>G93+G96</f>
        <v>30000</v>
      </c>
      <c r="H92" s="27">
        <f>H93+H96</f>
        <v>0</v>
      </c>
      <c r="I92" s="27">
        <f>I93+I96</f>
        <v>30000</v>
      </c>
      <c r="J92" s="27"/>
      <c r="K92" s="27">
        <f>K93</f>
        <v>0</v>
      </c>
      <c r="L92" s="27">
        <f>L93</f>
        <v>0</v>
      </c>
      <c r="M92" s="27">
        <f>M93</f>
        <v>0</v>
      </c>
      <c r="N92" s="27"/>
    </row>
    <row r="93" spans="1:14" ht="22.5" customHeight="1">
      <c r="A93" s="360"/>
      <c r="B93" s="360"/>
      <c r="C93" s="22"/>
      <c r="D93" s="22">
        <v>6050</v>
      </c>
      <c r="E93" s="179" t="s">
        <v>49</v>
      </c>
      <c r="F93" s="27">
        <f aca="true" t="shared" si="34" ref="F93:L93">F94+F95</f>
        <v>10000</v>
      </c>
      <c r="G93" s="27">
        <f t="shared" si="34"/>
        <v>10000</v>
      </c>
      <c r="H93" s="27">
        <f t="shared" si="34"/>
        <v>0</v>
      </c>
      <c r="I93" s="27">
        <f t="shared" si="34"/>
        <v>10000</v>
      </c>
      <c r="J93" s="27"/>
      <c r="K93" s="27">
        <f t="shared" si="34"/>
        <v>0</v>
      </c>
      <c r="L93" s="27">
        <f t="shared" si="34"/>
        <v>0</v>
      </c>
      <c r="M93" s="27">
        <f>M94</f>
        <v>0</v>
      </c>
      <c r="N93" s="27"/>
    </row>
    <row r="94" spans="1:14" ht="24" customHeight="1">
      <c r="A94" s="360"/>
      <c r="B94" s="360"/>
      <c r="C94" s="64"/>
      <c r="D94" s="64"/>
      <c r="E94" s="180" t="s">
        <v>115</v>
      </c>
      <c r="F94" s="149">
        <f>G94</f>
        <v>10000</v>
      </c>
      <c r="G94" s="27">
        <f>H94+I94</f>
        <v>10000</v>
      </c>
      <c r="H94" s="27">
        <v>0</v>
      </c>
      <c r="I94" s="27">
        <v>10000</v>
      </c>
      <c r="J94" s="27" t="s">
        <v>215</v>
      </c>
      <c r="K94" s="27"/>
      <c r="L94" s="27"/>
      <c r="M94" s="27"/>
      <c r="N94" s="27"/>
    </row>
    <row r="95" spans="1:14" ht="24" customHeight="1">
      <c r="A95" s="360"/>
      <c r="B95" s="360"/>
      <c r="C95" s="64"/>
      <c r="D95" s="64"/>
      <c r="E95" s="180" t="s">
        <v>212</v>
      </c>
      <c r="F95" s="149">
        <f>G95</f>
        <v>0</v>
      </c>
      <c r="G95" s="27">
        <f>H95+I95</f>
        <v>0</v>
      </c>
      <c r="H95" s="149"/>
      <c r="I95" s="149"/>
      <c r="J95" s="149" t="s">
        <v>216</v>
      </c>
      <c r="K95" s="149"/>
      <c r="L95" s="149"/>
      <c r="M95" s="149"/>
      <c r="N95" s="149"/>
    </row>
    <row r="96" spans="1:14" ht="21" customHeight="1">
      <c r="A96" s="360"/>
      <c r="B96" s="360"/>
      <c r="C96" s="64"/>
      <c r="D96" s="64">
        <v>6060</v>
      </c>
      <c r="E96" s="179" t="s">
        <v>69</v>
      </c>
      <c r="F96" s="65">
        <f>F97</f>
        <v>20000</v>
      </c>
      <c r="G96" s="65">
        <f aca="true" t="shared" si="35" ref="G96:M96">G97</f>
        <v>20000</v>
      </c>
      <c r="H96" s="65">
        <f t="shared" si="35"/>
        <v>0</v>
      </c>
      <c r="I96" s="65">
        <f t="shared" si="35"/>
        <v>20000</v>
      </c>
      <c r="J96" s="65"/>
      <c r="K96" s="65">
        <f t="shared" si="35"/>
        <v>0</v>
      </c>
      <c r="L96" s="65">
        <f t="shared" si="35"/>
        <v>0</v>
      </c>
      <c r="M96" s="65">
        <f t="shared" si="35"/>
        <v>0</v>
      </c>
      <c r="N96" s="150"/>
    </row>
    <row r="97" spans="1:14" ht="21.75" customHeight="1">
      <c r="A97" s="360"/>
      <c r="B97" s="360"/>
      <c r="C97" s="64"/>
      <c r="D97" s="64"/>
      <c r="E97" s="180" t="s">
        <v>135</v>
      </c>
      <c r="F97" s="65">
        <f>G97</f>
        <v>20000</v>
      </c>
      <c r="G97" s="149">
        <f>H97+I97+K97</f>
        <v>20000</v>
      </c>
      <c r="H97" s="65">
        <v>0</v>
      </c>
      <c r="I97" s="65">
        <v>20000</v>
      </c>
      <c r="J97" s="65" t="s">
        <v>215</v>
      </c>
      <c r="K97" s="65"/>
      <c r="L97" s="149"/>
      <c r="M97" s="149"/>
      <c r="N97" s="150"/>
    </row>
    <row r="98" spans="1:14" s="55" customFormat="1" ht="12.75" customHeight="1">
      <c r="A98" s="360"/>
      <c r="B98" s="360"/>
      <c r="C98" s="79">
        <v>80104</v>
      </c>
      <c r="D98" s="79"/>
      <c r="E98" s="166" t="s">
        <v>111</v>
      </c>
      <c r="F98" s="186">
        <f>F99</f>
        <v>0</v>
      </c>
      <c r="G98" s="186">
        <f>G99</f>
        <v>0</v>
      </c>
      <c r="H98" s="186">
        <f>H99</f>
        <v>0</v>
      </c>
      <c r="I98" s="186">
        <f>I99</f>
        <v>0</v>
      </c>
      <c r="J98" s="186"/>
      <c r="K98" s="186"/>
      <c r="L98" s="151"/>
      <c r="M98" s="151"/>
      <c r="N98" s="187"/>
    </row>
    <row r="99" spans="1:14" ht="22.5" customHeight="1">
      <c r="A99" s="360"/>
      <c r="B99" s="360"/>
      <c r="C99" s="64"/>
      <c r="D99" s="64">
        <v>6050</v>
      </c>
      <c r="E99" s="179" t="s">
        <v>34</v>
      </c>
      <c r="F99" s="65">
        <f aca="true" t="shared" si="36" ref="F99:L99">F100+F101</f>
        <v>0</v>
      </c>
      <c r="G99" s="65">
        <f t="shared" si="36"/>
        <v>0</v>
      </c>
      <c r="H99" s="65">
        <f t="shared" si="36"/>
        <v>0</v>
      </c>
      <c r="I99" s="65">
        <f t="shared" si="36"/>
        <v>0</v>
      </c>
      <c r="J99" s="65"/>
      <c r="K99" s="65">
        <f t="shared" si="36"/>
        <v>0</v>
      </c>
      <c r="L99" s="65">
        <f t="shared" si="36"/>
        <v>0</v>
      </c>
      <c r="M99" s="149"/>
      <c r="N99" s="150"/>
    </row>
    <row r="100" spans="1:14" ht="22.5" customHeight="1">
      <c r="A100" s="360"/>
      <c r="B100" s="360"/>
      <c r="C100" s="64"/>
      <c r="D100" s="64"/>
      <c r="E100" s="272" t="s">
        <v>110</v>
      </c>
      <c r="F100" s="65">
        <f>G100</f>
        <v>0</v>
      </c>
      <c r="G100" s="149">
        <f>H100+I100+K100</f>
        <v>0</v>
      </c>
      <c r="H100" s="65">
        <v>0</v>
      </c>
      <c r="I100" s="65"/>
      <c r="J100" s="65"/>
      <c r="K100" s="65"/>
      <c r="L100" s="149"/>
      <c r="M100" s="149"/>
      <c r="N100" s="150"/>
    </row>
    <row r="101" spans="1:14" ht="22.5" customHeight="1">
      <c r="A101" s="229"/>
      <c r="B101" s="360"/>
      <c r="C101" s="64"/>
      <c r="D101" s="64"/>
      <c r="E101" s="272" t="s">
        <v>213</v>
      </c>
      <c r="F101" s="65">
        <f>G101</f>
        <v>0</v>
      </c>
      <c r="G101" s="149">
        <f>H101+I101+K101</f>
        <v>0</v>
      </c>
      <c r="H101" s="65"/>
      <c r="I101" s="65"/>
      <c r="J101" s="65" t="s">
        <v>216</v>
      </c>
      <c r="K101" s="65"/>
      <c r="L101" s="149"/>
      <c r="M101" s="149"/>
      <c r="N101" s="150"/>
    </row>
    <row r="102" spans="1:14" ht="22.5" customHeight="1">
      <c r="A102" s="229"/>
      <c r="B102" s="360"/>
      <c r="C102" s="79">
        <v>80110</v>
      </c>
      <c r="D102" s="79"/>
      <c r="E102" s="294" t="s">
        <v>214</v>
      </c>
      <c r="F102" s="151">
        <f>F103</f>
        <v>28000</v>
      </c>
      <c r="G102" s="151">
        <f aca="true" t="shared" si="37" ref="G102:M103">G103</f>
        <v>28000</v>
      </c>
      <c r="H102" s="151">
        <f t="shared" si="37"/>
        <v>0</v>
      </c>
      <c r="I102" s="151">
        <f t="shared" si="37"/>
        <v>28000</v>
      </c>
      <c r="J102" s="151"/>
      <c r="K102" s="151">
        <f t="shared" si="37"/>
        <v>0</v>
      </c>
      <c r="L102" s="151">
        <f t="shared" si="37"/>
        <v>0</v>
      </c>
      <c r="M102" s="151">
        <f t="shared" si="37"/>
        <v>0</v>
      </c>
      <c r="N102" s="295"/>
    </row>
    <row r="103" spans="1:14" ht="22.5" customHeight="1">
      <c r="A103" s="229"/>
      <c r="B103" s="360"/>
      <c r="C103" s="64"/>
      <c r="D103" s="64">
        <v>6050</v>
      </c>
      <c r="E103" s="179" t="s">
        <v>34</v>
      </c>
      <c r="F103" s="65">
        <f>F104</f>
        <v>28000</v>
      </c>
      <c r="G103" s="65">
        <f t="shared" si="37"/>
        <v>28000</v>
      </c>
      <c r="H103" s="65">
        <f t="shared" si="37"/>
        <v>0</v>
      </c>
      <c r="I103" s="65">
        <f t="shared" si="37"/>
        <v>28000</v>
      </c>
      <c r="J103" s="65"/>
      <c r="K103" s="65">
        <f t="shared" si="37"/>
        <v>0</v>
      </c>
      <c r="L103" s="65">
        <f t="shared" si="37"/>
        <v>0</v>
      </c>
      <c r="M103" s="65">
        <f t="shared" si="37"/>
        <v>0</v>
      </c>
      <c r="N103" s="150"/>
    </row>
    <row r="104" spans="1:14" ht="22.5" customHeight="1">
      <c r="A104" s="229"/>
      <c r="B104" s="361"/>
      <c r="C104" s="64"/>
      <c r="D104" s="64"/>
      <c r="E104" s="272" t="s">
        <v>232</v>
      </c>
      <c r="F104" s="65">
        <f>G104</f>
        <v>28000</v>
      </c>
      <c r="G104" s="149">
        <f>H104+I104+K104+L104</f>
        <v>28000</v>
      </c>
      <c r="H104" s="65"/>
      <c r="I104" s="65">
        <v>28000</v>
      </c>
      <c r="J104" s="65" t="s">
        <v>215</v>
      </c>
      <c r="K104" s="65"/>
      <c r="L104" s="149"/>
      <c r="M104" s="149"/>
      <c r="N104" s="150"/>
    </row>
    <row r="105" spans="1:14" s="249" customFormat="1" ht="28.5" customHeight="1">
      <c r="A105" s="246"/>
      <c r="B105" s="246">
        <v>900</v>
      </c>
      <c r="C105" s="18"/>
      <c r="D105" s="18"/>
      <c r="E105" s="69" t="s">
        <v>20</v>
      </c>
      <c r="F105" s="247">
        <f>F106+F115+F118</f>
        <v>97695</v>
      </c>
      <c r="G105" s="247">
        <f aca="true" t="shared" si="38" ref="G105:M105">G106+G115+G118</f>
        <v>97695</v>
      </c>
      <c r="H105" s="247">
        <f t="shared" si="38"/>
        <v>0</v>
      </c>
      <c r="I105" s="247">
        <f t="shared" si="38"/>
        <v>97695</v>
      </c>
      <c r="J105" s="247"/>
      <c r="K105" s="247">
        <f t="shared" si="38"/>
        <v>0</v>
      </c>
      <c r="L105" s="247">
        <f t="shared" si="38"/>
        <v>0</v>
      </c>
      <c r="M105" s="247">
        <f t="shared" si="38"/>
        <v>0</v>
      </c>
      <c r="N105" s="248"/>
    </row>
    <row r="106" spans="1:14" ht="18.75" customHeight="1">
      <c r="A106" s="366"/>
      <c r="B106" s="366"/>
      <c r="C106" s="367">
        <v>90001</v>
      </c>
      <c r="D106" s="243"/>
      <c r="E106" s="268" t="s">
        <v>21</v>
      </c>
      <c r="F106" s="244">
        <f aca="true" t="shared" si="39" ref="F106:M106">F113+F107</f>
        <v>55695</v>
      </c>
      <c r="G106" s="244">
        <f t="shared" si="39"/>
        <v>55695</v>
      </c>
      <c r="H106" s="244">
        <f t="shared" si="39"/>
        <v>0</v>
      </c>
      <c r="I106" s="244">
        <f t="shared" si="39"/>
        <v>55695</v>
      </c>
      <c r="J106" s="244" t="e">
        <f t="shared" si="39"/>
        <v>#VALUE!</v>
      </c>
      <c r="K106" s="244">
        <f t="shared" si="39"/>
        <v>0</v>
      </c>
      <c r="L106" s="244">
        <f t="shared" si="39"/>
        <v>0</v>
      </c>
      <c r="M106" s="244">
        <f t="shared" si="39"/>
        <v>0</v>
      </c>
      <c r="N106" s="245"/>
    </row>
    <row r="107" spans="1:14" ht="28.5" customHeight="1">
      <c r="A107" s="360"/>
      <c r="B107" s="360"/>
      <c r="C107" s="360"/>
      <c r="D107" s="367">
        <v>6050</v>
      </c>
      <c r="E107" s="29" t="s">
        <v>34</v>
      </c>
      <c r="F107" s="50">
        <f>F108+F110+F111+F109+F112</f>
        <v>51200</v>
      </c>
      <c r="G107" s="50">
        <f>G108+G110+G111+G109+G112</f>
        <v>51200</v>
      </c>
      <c r="H107" s="50">
        <f>H108+H110+H111+H109+H112</f>
        <v>0</v>
      </c>
      <c r="I107" s="50">
        <f>I108+I110+I111+I109+I112</f>
        <v>51200</v>
      </c>
      <c r="J107" s="50" t="s">
        <v>215</v>
      </c>
      <c r="K107" s="50">
        <f>K108+K110+K111+K109+K112</f>
        <v>0</v>
      </c>
      <c r="L107" s="50">
        <f>L108+L110+L111+L109</f>
        <v>0</v>
      </c>
      <c r="M107" s="50">
        <f>M108</f>
        <v>0</v>
      </c>
      <c r="N107" s="269"/>
    </row>
    <row r="108" spans="1:14" ht="13.5" customHeight="1">
      <c r="A108" s="360"/>
      <c r="B108" s="360"/>
      <c r="C108" s="360"/>
      <c r="D108" s="360"/>
      <c r="E108" s="67" t="s">
        <v>190</v>
      </c>
      <c r="F108" s="50">
        <f>G108</f>
        <v>0</v>
      </c>
      <c r="G108" s="50">
        <f>H108+I108+K108+L108</f>
        <v>0</v>
      </c>
      <c r="H108" s="50"/>
      <c r="I108" s="50">
        <v>0</v>
      </c>
      <c r="J108" s="50"/>
      <c r="K108" s="50"/>
      <c r="L108" s="50"/>
      <c r="M108" s="50"/>
      <c r="N108" s="269"/>
    </row>
    <row r="109" spans="1:14" ht="21" customHeight="1">
      <c r="A109" s="360"/>
      <c r="B109" s="360"/>
      <c r="C109" s="360"/>
      <c r="D109" s="360"/>
      <c r="E109" s="67" t="s">
        <v>204</v>
      </c>
      <c r="F109" s="50">
        <f>G109</f>
        <v>22000</v>
      </c>
      <c r="G109" s="50">
        <f>H109+I109+K109+L109</f>
        <v>22000</v>
      </c>
      <c r="H109" s="65">
        <v>0</v>
      </c>
      <c r="I109" s="65">
        <v>22000</v>
      </c>
      <c r="J109" s="65" t="s">
        <v>215</v>
      </c>
      <c r="K109" s="65"/>
      <c r="L109" s="65"/>
      <c r="M109" s="65"/>
      <c r="N109" s="150"/>
    </row>
    <row r="110" spans="1:14" ht="21" customHeight="1">
      <c r="A110" s="360"/>
      <c r="B110" s="360"/>
      <c r="C110" s="360"/>
      <c r="D110" s="360"/>
      <c r="E110" s="67" t="s">
        <v>193</v>
      </c>
      <c r="F110" s="65">
        <f>G110</f>
        <v>12200</v>
      </c>
      <c r="G110" s="65">
        <v>12200</v>
      </c>
      <c r="H110" s="65">
        <v>0</v>
      </c>
      <c r="I110" s="65">
        <v>12200</v>
      </c>
      <c r="J110" s="65" t="s">
        <v>215</v>
      </c>
      <c r="K110" s="65"/>
      <c r="L110" s="65"/>
      <c r="M110" s="65"/>
      <c r="N110" s="150"/>
    </row>
    <row r="111" spans="1:14" ht="27.75" customHeight="1">
      <c r="A111" s="360"/>
      <c r="B111" s="360"/>
      <c r="C111" s="360"/>
      <c r="D111" s="360"/>
      <c r="E111" s="67" t="s">
        <v>198</v>
      </c>
      <c r="F111" s="65">
        <f>G111</f>
        <v>0</v>
      </c>
      <c r="G111" s="65">
        <f>H111+I111+K111+L111</f>
        <v>0</v>
      </c>
      <c r="H111" s="65"/>
      <c r="I111" s="65"/>
      <c r="J111" s="65" t="s">
        <v>216</v>
      </c>
      <c r="K111" s="65"/>
      <c r="L111" s="65"/>
      <c r="M111" s="65"/>
      <c r="N111" s="150"/>
    </row>
    <row r="112" spans="1:14" ht="27.75" customHeight="1">
      <c r="A112" s="360"/>
      <c r="B112" s="360"/>
      <c r="C112" s="360"/>
      <c r="D112" s="361"/>
      <c r="E112" s="29" t="s">
        <v>206</v>
      </c>
      <c r="F112" s="65">
        <f>G112</f>
        <v>17000</v>
      </c>
      <c r="G112" s="65">
        <f>H112+I112+K112+L112</f>
        <v>17000</v>
      </c>
      <c r="H112" s="65">
        <v>0</v>
      </c>
      <c r="I112" s="65">
        <v>17000</v>
      </c>
      <c r="J112" s="65" t="s">
        <v>215</v>
      </c>
      <c r="K112" s="65"/>
      <c r="L112" s="65"/>
      <c r="M112" s="65"/>
      <c r="N112" s="150"/>
    </row>
    <row r="113" spans="1:14" ht="24.75" customHeight="1">
      <c r="A113" s="360"/>
      <c r="B113" s="360"/>
      <c r="C113" s="360"/>
      <c r="D113" s="64">
        <v>6060</v>
      </c>
      <c r="E113" s="29" t="s">
        <v>69</v>
      </c>
      <c r="F113" s="65">
        <f>F114</f>
        <v>4495</v>
      </c>
      <c r="G113" s="65">
        <f aca="true" t="shared" si="40" ref="G113:M113">G114</f>
        <v>4495</v>
      </c>
      <c r="H113" s="65">
        <f t="shared" si="40"/>
        <v>0</v>
      </c>
      <c r="I113" s="65">
        <f t="shared" si="40"/>
        <v>4495</v>
      </c>
      <c r="J113" s="65" t="s">
        <v>215</v>
      </c>
      <c r="K113" s="65">
        <f t="shared" si="40"/>
        <v>0</v>
      </c>
      <c r="L113" s="65">
        <f t="shared" si="40"/>
        <v>0</v>
      </c>
      <c r="M113" s="65">
        <f t="shared" si="40"/>
        <v>0</v>
      </c>
      <c r="N113" s="150"/>
    </row>
    <row r="114" spans="1:14" ht="24" customHeight="1">
      <c r="A114" s="360"/>
      <c r="B114" s="360"/>
      <c r="C114" s="361"/>
      <c r="D114" s="64"/>
      <c r="E114" s="250" t="s">
        <v>192</v>
      </c>
      <c r="F114" s="65">
        <f>G114</f>
        <v>4495</v>
      </c>
      <c r="G114" s="149">
        <f>H114+I114+K114+L114</f>
        <v>4495</v>
      </c>
      <c r="H114" s="65">
        <v>0</v>
      </c>
      <c r="I114" s="65">
        <v>4495</v>
      </c>
      <c r="J114" s="65" t="s">
        <v>215</v>
      </c>
      <c r="K114" s="65"/>
      <c r="L114" s="149"/>
      <c r="M114" s="149"/>
      <c r="N114" s="150"/>
    </row>
    <row r="115" spans="1:14" ht="18" customHeight="1">
      <c r="A115" s="360"/>
      <c r="B115" s="360"/>
      <c r="C115" s="366">
        <v>90002</v>
      </c>
      <c r="D115" s="64"/>
      <c r="E115" s="24" t="s">
        <v>147</v>
      </c>
      <c r="F115" s="186">
        <f aca="true" t="shared" si="41" ref="F115:K116">F116</f>
        <v>10000</v>
      </c>
      <c r="G115" s="186">
        <f t="shared" si="41"/>
        <v>10000</v>
      </c>
      <c r="H115" s="186">
        <f t="shared" si="41"/>
        <v>0</v>
      </c>
      <c r="I115" s="186">
        <f t="shared" si="41"/>
        <v>10000</v>
      </c>
      <c r="J115" s="186"/>
      <c r="K115" s="186">
        <f t="shared" si="41"/>
        <v>0</v>
      </c>
      <c r="L115" s="151"/>
      <c r="M115" s="149"/>
      <c r="N115" s="150"/>
    </row>
    <row r="116" spans="1:14" ht="23.25" customHeight="1">
      <c r="A116" s="360"/>
      <c r="B116" s="360"/>
      <c r="C116" s="360"/>
      <c r="D116" s="64">
        <v>6050</v>
      </c>
      <c r="E116" s="179" t="s">
        <v>34</v>
      </c>
      <c r="F116" s="65">
        <f t="shared" si="41"/>
        <v>10000</v>
      </c>
      <c r="G116" s="65">
        <f t="shared" si="41"/>
        <v>10000</v>
      </c>
      <c r="H116" s="65">
        <f t="shared" si="41"/>
        <v>0</v>
      </c>
      <c r="I116" s="65">
        <f t="shared" si="41"/>
        <v>10000</v>
      </c>
      <c r="J116" s="65"/>
      <c r="K116" s="65">
        <f t="shared" si="41"/>
        <v>0</v>
      </c>
      <c r="L116" s="65">
        <f>L117</f>
        <v>0</v>
      </c>
      <c r="M116" s="149"/>
      <c r="N116" s="150"/>
    </row>
    <row r="117" spans="1:14" ht="33" customHeight="1">
      <c r="A117" s="360"/>
      <c r="B117" s="360"/>
      <c r="C117" s="361"/>
      <c r="D117" s="64"/>
      <c r="E117" s="179" t="s">
        <v>191</v>
      </c>
      <c r="F117" s="65">
        <f>G117</f>
        <v>10000</v>
      </c>
      <c r="G117" s="149">
        <f>H117+I117+K117+L117</f>
        <v>10000</v>
      </c>
      <c r="H117" s="65">
        <v>0</v>
      </c>
      <c r="I117" s="65">
        <v>10000</v>
      </c>
      <c r="J117" s="65" t="s">
        <v>216</v>
      </c>
      <c r="K117" s="65"/>
      <c r="L117" s="149"/>
      <c r="M117" s="149"/>
      <c r="N117" s="150"/>
    </row>
    <row r="118" spans="1:14" ht="17.25" customHeight="1">
      <c r="A118" s="360"/>
      <c r="B118" s="360"/>
      <c r="C118" s="366">
        <v>90095</v>
      </c>
      <c r="D118" s="64"/>
      <c r="E118" s="239" t="s">
        <v>172</v>
      </c>
      <c r="F118" s="186">
        <f>F119+F121</f>
        <v>32000</v>
      </c>
      <c r="G118" s="186">
        <f aca="true" t="shared" si="42" ref="G118:L118">G119+G121</f>
        <v>32000</v>
      </c>
      <c r="H118" s="186">
        <f t="shared" si="42"/>
        <v>0</v>
      </c>
      <c r="I118" s="186">
        <f t="shared" si="42"/>
        <v>32000</v>
      </c>
      <c r="J118" s="186" t="s">
        <v>215</v>
      </c>
      <c r="K118" s="186">
        <f t="shared" si="42"/>
        <v>0</v>
      </c>
      <c r="L118" s="186">
        <f t="shared" si="42"/>
        <v>0</v>
      </c>
      <c r="M118" s="151"/>
      <c r="N118" s="187"/>
    </row>
    <row r="119" spans="1:14" ht="22.5">
      <c r="A119" s="360"/>
      <c r="B119" s="360"/>
      <c r="C119" s="360"/>
      <c r="D119" s="367">
        <v>6050</v>
      </c>
      <c r="E119" s="179" t="s">
        <v>34</v>
      </c>
      <c r="F119" s="65">
        <f>F120</f>
        <v>20000</v>
      </c>
      <c r="G119" s="65">
        <f aca="true" t="shared" si="43" ref="G119:L119">G120</f>
        <v>20000</v>
      </c>
      <c r="H119" s="65">
        <f t="shared" si="43"/>
        <v>0</v>
      </c>
      <c r="I119" s="65">
        <f t="shared" si="43"/>
        <v>20000</v>
      </c>
      <c r="J119" s="65"/>
      <c r="K119" s="65">
        <f t="shared" si="43"/>
        <v>0</v>
      </c>
      <c r="L119" s="65">
        <f t="shared" si="43"/>
        <v>0</v>
      </c>
      <c r="M119" s="149"/>
      <c r="N119" s="150"/>
    </row>
    <row r="120" spans="1:14" ht="12.75">
      <c r="A120" s="360"/>
      <c r="B120" s="360"/>
      <c r="C120" s="360"/>
      <c r="D120" s="368"/>
      <c r="E120" s="179" t="s">
        <v>227</v>
      </c>
      <c r="F120" s="65">
        <f>G120</f>
        <v>20000</v>
      </c>
      <c r="G120" s="149">
        <f>H120+I120+K120+L120</f>
        <v>20000</v>
      </c>
      <c r="H120" s="65">
        <v>0</v>
      </c>
      <c r="I120" s="65">
        <v>20000</v>
      </c>
      <c r="J120" s="65" t="s">
        <v>215</v>
      </c>
      <c r="K120" s="65"/>
      <c r="L120" s="149"/>
      <c r="M120" s="149"/>
      <c r="N120" s="150"/>
    </row>
    <row r="121" spans="1:14" ht="25.5">
      <c r="A121" s="360"/>
      <c r="B121" s="360"/>
      <c r="C121" s="360"/>
      <c r="D121" s="367">
        <v>6060</v>
      </c>
      <c r="E121" s="29" t="s">
        <v>69</v>
      </c>
      <c r="F121" s="65">
        <f>F122</f>
        <v>12000</v>
      </c>
      <c r="G121" s="65">
        <f aca="true" t="shared" si="44" ref="G121:L121">G122</f>
        <v>12000</v>
      </c>
      <c r="H121" s="65">
        <f t="shared" si="44"/>
        <v>0</v>
      </c>
      <c r="I121" s="65">
        <f t="shared" si="44"/>
        <v>12000</v>
      </c>
      <c r="J121" s="65"/>
      <c r="K121" s="65">
        <f t="shared" si="44"/>
        <v>0</v>
      </c>
      <c r="L121" s="65">
        <f t="shared" si="44"/>
        <v>0</v>
      </c>
      <c r="M121" s="149"/>
      <c r="N121" s="150"/>
    </row>
    <row r="122" spans="1:14" ht="12.75">
      <c r="A122" s="361"/>
      <c r="B122" s="361"/>
      <c r="C122" s="361"/>
      <c r="D122" s="368"/>
      <c r="E122" s="179" t="s">
        <v>227</v>
      </c>
      <c r="F122" s="65">
        <f>G122</f>
        <v>12000</v>
      </c>
      <c r="G122" s="149">
        <f>H122+I122+K122+L122</f>
        <v>12000</v>
      </c>
      <c r="H122" s="65">
        <v>0</v>
      </c>
      <c r="I122" s="65">
        <v>12000</v>
      </c>
      <c r="J122" s="65" t="s">
        <v>215</v>
      </c>
      <c r="K122" s="65"/>
      <c r="L122" s="149"/>
      <c r="M122" s="149"/>
      <c r="N122" s="150"/>
    </row>
    <row r="123" spans="1:14" ht="35.25" customHeight="1">
      <c r="A123" s="19"/>
      <c r="B123" s="32">
        <v>921</v>
      </c>
      <c r="C123" s="32"/>
      <c r="D123" s="32"/>
      <c r="E123" s="33" t="s">
        <v>44</v>
      </c>
      <c r="F123" s="20">
        <f>F124</f>
        <v>0</v>
      </c>
      <c r="G123" s="20">
        <f aca="true" t="shared" si="45" ref="G123:M123">G124</f>
        <v>0</v>
      </c>
      <c r="H123" s="20">
        <f t="shared" si="45"/>
        <v>0</v>
      </c>
      <c r="I123" s="20">
        <f t="shared" si="45"/>
        <v>0</v>
      </c>
      <c r="J123" s="20"/>
      <c r="K123" s="20">
        <f t="shared" si="45"/>
        <v>0</v>
      </c>
      <c r="L123" s="20">
        <f t="shared" si="45"/>
        <v>0</v>
      </c>
      <c r="M123" s="20">
        <f t="shared" si="45"/>
        <v>0</v>
      </c>
      <c r="N123" s="20"/>
    </row>
    <row r="124" spans="1:14" s="55" customFormat="1" ht="12.75">
      <c r="A124" s="360"/>
      <c r="B124" s="360"/>
      <c r="C124" s="28">
        <v>92120</v>
      </c>
      <c r="D124" s="28"/>
      <c r="E124" s="24" t="s">
        <v>104</v>
      </c>
      <c r="F124" s="25">
        <f aca="true" t="shared" si="46" ref="F124:L125">F125</f>
        <v>0</v>
      </c>
      <c r="G124" s="25">
        <f t="shared" si="46"/>
        <v>0</v>
      </c>
      <c r="H124" s="25">
        <f t="shared" si="46"/>
        <v>0</v>
      </c>
      <c r="I124" s="25">
        <f t="shared" si="46"/>
        <v>0</v>
      </c>
      <c r="J124" s="25"/>
      <c r="K124" s="25">
        <f t="shared" si="46"/>
        <v>0</v>
      </c>
      <c r="L124" s="25">
        <f t="shared" si="46"/>
        <v>0</v>
      </c>
      <c r="M124" s="25"/>
      <c r="N124" s="26"/>
    </row>
    <row r="125" spans="1:14" ht="25.5">
      <c r="A125" s="360"/>
      <c r="B125" s="360"/>
      <c r="C125" s="22"/>
      <c r="D125" s="28">
        <v>6050</v>
      </c>
      <c r="E125" s="29" t="s">
        <v>24</v>
      </c>
      <c r="F125" s="27">
        <f t="shared" si="46"/>
        <v>0</v>
      </c>
      <c r="G125" s="27">
        <f t="shared" si="46"/>
        <v>0</v>
      </c>
      <c r="H125" s="27">
        <f t="shared" si="46"/>
        <v>0</v>
      </c>
      <c r="I125" s="27">
        <f t="shared" si="46"/>
        <v>0</v>
      </c>
      <c r="J125" s="27"/>
      <c r="K125" s="27">
        <f t="shared" si="46"/>
        <v>0</v>
      </c>
      <c r="L125" s="27">
        <f t="shared" si="46"/>
        <v>0</v>
      </c>
      <c r="M125" s="27"/>
      <c r="N125" s="34"/>
    </row>
    <row r="126" spans="1:14" ht="12.75">
      <c r="A126" s="361"/>
      <c r="B126" s="361"/>
      <c r="C126" s="22"/>
      <c r="D126" s="28"/>
      <c r="E126" s="29" t="s">
        <v>105</v>
      </c>
      <c r="F126" s="27">
        <f>G126</f>
        <v>0</v>
      </c>
      <c r="G126" s="27">
        <f>I126+K126+L126+H126</f>
        <v>0</v>
      </c>
      <c r="H126" s="27">
        <v>0</v>
      </c>
      <c r="I126" s="27">
        <v>0</v>
      </c>
      <c r="J126" s="27"/>
      <c r="K126" s="27"/>
      <c r="L126" s="27"/>
      <c r="M126" s="27"/>
      <c r="N126" s="192"/>
    </row>
    <row r="127" spans="1:14" ht="12.75">
      <c r="A127" s="19"/>
      <c r="B127" s="32">
        <v>926</v>
      </c>
      <c r="C127" s="32"/>
      <c r="D127" s="32"/>
      <c r="E127" s="33" t="s">
        <v>23</v>
      </c>
      <c r="F127" s="20">
        <f aca="true" t="shared" si="47" ref="F127:M127">F128+F142</f>
        <v>166432.49000000002</v>
      </c>
      <c r="G127" s="20">
        <f t="shared" si="47"/>
        <v>166432.49000000002</v>
      </c>
      <c r="H127" s="20">
        <f t="shared" si="47"/>
        <v>0</v>
      </c>
      <c r="I127" s="300">
        <f t="shared" si="47"/>
        <v>51414.369999999995</v>
      </c>
      <c r="J127" s="20"/>
      <c r="K127" s="20">
        <f t="shared" si="47"/>
        <v>0</v>
      </c>
      <c r="L127" s="20">
        <f t="shared" si="47"/>
        <v>115018.12</v>
      </c>
      <c r="M127" s="20">
        <f t="shared" si="47"/>
        <v>0</v>
      </c>
      <c r="N127" s="20"/>
    </row>
    <row r="128" spans="1:14" s="58" customFormat="1" ht="15" customHeight="1">
      <c r="A128" s="372"/>
      <c r="B128" s="153"/>
      <c r="C128" s="56">
        <v>92601</v>
      </c>
      <c r="D128" s="56"/>
      <c r="E128" s="60" t="s">
        <v>93</v>
      </c>
      <c r="F128" s="57">
        <f>F137+F140+F138+F141+F129+F132+F133+F134+F135</f>
        <v>135692.49000000002</v>
      </c>
      <c r="G128" s="57">
        <f aca="true" t="shared" si="48" ref="G128:M128">G137+G140+G138+G141+G129+G132+G133+G134+G135</f>
        <v>135692.49000000002</v>
      </c>
      <c r="H128" s="57">
        <f t="shared" si="48"/>
        <v>0</v>
      </c>
      <c r="I128" s="292">
        <f t="shared" si="48"/>
        <v>39572.369999999995</v>
      </c>
      <c r="J128" s="57"/>
      <c r="K128" s="57">
        <f t="shared" si="48"/>
        <v>0</v>
      </c>
      <c r="L128" s="57">
        <f t="shared" si="48"/>
        <v>96120.12</v>
      </c>
      <c r="M128" s="57">
        <f t="shared" si="48"/>
        <v>0</v>
      </c>
      <c r="N128" s="57"/>
    </row>
    <row r="129" spans="1:14" s="58" customFormat="1" ht="15" customHeight="1">
      <c r="A129" s="373"/>
      <c r="B129" s="153"/>
      <c r="C129" s="56"/>
      <c r="D129" s="56">
        <v>6050</v>
      </c>
      <c r="E129" s="29" t="s">
        <v>24</v>
      </c>
      <c r="F129" s="57">
        <f aca="true" t="shared" si="49" ref="F129:L129">F130</f>
        <v>0</v>
      </c>
      <c r="G129" s="57">
        <f t="shared" si="49"/>
        <v>0</v>
      </c>
      <c r="H129" s="57">
        <f t="shared" si="49"/>
        <v>0</v>
      </c>
      <c r="I129" s="57">
        <f t="shared" si="49"/>
        <v>0</v>
      </c>
      <c r="J129" s="57"/>
      <c r="K129" s="57">
        <f t="shared" si="49"/>
        <v>0</v>
      </c>
      <c r="L129" s="57">
        <f t="shared" si="49"/>
        <v>0</v>
      </c>
      <c r="M129" s="57"/>
      <c r="N129" s="57"/>
    </row>
    <row r="130" spans="1:14" s="58" customFormat="1" ht="32.25" customHeight="1">
      <c r="A130" s="373"/>
      <c r="B130" s="153"/>
      <c r="C130" s="56"/>
      <c r="D130" s="56"/>
      <c r="E130" s="129" t="s">
        <v>209</v>
      </c>
      <c r="F130" s="59">
        <f>G130</f>
        <v>0</v>
      </c>
      <c r="G130" s="59">
        <f>H130+I130</f>
        <v>0</v>
      </c>
      <c r="H130" s="59"/>
      <c r="I130" s="59"/>
      <c r="J130" s="59" t="s">
        <v>216</v>
      </c>
      <c r="K130" s="59"/>
      <c r="L130" s="59"/>
      <c r="M130" s="57"/>
      <c r="N130" s="57"/>
    </row>
    <row r="131" spans="1:14" s="58" customFormat="1" ht="32.25" customHeight="1">
      <c r="A131" s="373"/>
      <c r="B131" s="153"/>
      <c r="C131" s="56"/>
      <c r="D131" s="56"/>
      <c r="E131" s="60" t="s">
        <v>210</v>
      </c>
      <c r="F131" s="292">
        <f>F132+F133+F134+F135</f>
        <v>41766.490000000005</v>
      </c>
      <c r="G131" s="292">
        <f aca="true" t="shared" si="50" ref="G131:M131">G132+G133+G134+G135</f>
        <v>41766.490000000005</v>
      </c>
      <c r="H131" s="292">
        <f t="shared" si="50"/>
        <v>0</v>
      </c>
      <c r="I131" s="292">
        <f t="shared" si="50"/>
        <v>16090.369999999999</v>
      </c>
      <c r="J131" s="292"/>
      <c r="K131" s="292">
        <f t="shared" si="50"/>
        <v>0</v>
      </c>
      <c r="L131" s="292">
        <f t="shared" si="50"/>
        <v>25676.120000000003</v>
      </c>
      <c r="M131" s="57">
        <f t="shared" si="50"/>
        <v>0</v>
      </c>
      <c r="N131" s="57"/>
    </row>
    <row r="132" spans="1:14" s="58" customFormat="1" ht="32.25" customHeight="1">
      <c r="A132" s="373"/>
      <c r="B132" s="153"/>
      <c r="C132" s="56"/>
      <c r="D132" s="290">
        <v>6058</v>
      </c>
      <c r="E132" s="180" t="s">
        <v>24</v>
      </c>
      <c r="F132" s="293">
        <f>G132</f>
        <v>8912.97</v>
      </c>
      <c r="G132" s="293">
        <f>H132+I132+K132+L132</f>
        <v>8912.97</v>
      </c>
      <c r="H132" s="293"/>
      <c r="I132" s="293"/>
      <c r="J132" s="293"/>
      <c r="K132" s="293"/>
      <c r="L132" s="293">
        <v>8912.97</v>
      </c>
      <c r="M132" s="291"/>
      <c r="N132" s="291"/>
    </row>
    <row r="133" spans="1:14" s="58" customFormat="1" ht="32.25" customHeight="1">
      <c r="A133" s="373"/>
      <c r="B133" s="153"/>
      <c r="C133" s="56"/>
      <c r="D133" s="290">
        <v>6059</v>
      </c>
      <c r="E133" s="180" t="s">
        <v>24</v>
      </c>
      <c r="F133" s="293">
        <f>G133</f>
        <v>5585.46</v>
      </c>
      <c r="G133" s="293">
        <f>H133+I133+K133+L133</f>
        <v>5585.46</v>
      </c>
      <c r="H133" s="293"/>
      <c r="I133" s="293">
        <v>5585.46</v>
      </c>
      <c r="J133" s="293" t="s">
        <v>216</v>
      </c>
      <c r="K133" s="293"/>
      <c r="L133" s="293"/>
      <c r="M133" s="291"/>
      <c r="N133" s="291"/>
    </row>
    <row r="134" spans="1:14" s="58" customFormat="1" ht="32.25" customHeight="1">
      <c r="A134" s="373"/>
      <c r="B134" s="153"/>
      <c r="C134" s="56"/>
      <c r="D134" s="290">
        <v>6068</v>
      </c>
      <c r="E134" s="29" t="s">
        <v>69</v>
      </c>
      <c r="F134" s="293">
        <f>G134</f>
        <v>16763.15</v>
      </c>
      <c r="G134" s="293">
        <f>H134+I134+K134+L134</f>
        <v>16763.15</v>
      </c>
      <c r="H134" s="293"/>
      <c r="I134" s="293"/>
      <c r="J134" s="293"/>
      <c r="K134" s="293"/>
      <c r="L134" s="293">
        <v>16763.15</v>
      </c>
      <c r="M134" s="291"/>
      <c r="N134" s="291"/>
    </row>
    <row r="135" spans="1:14" s="58" customFormat="1" ht="32.25" customHeight="1">
      <c r="A135" s="373"/>
      <c r="B135" s="153"/>
      <c r="C135" s="56"/>
      <c r="D135" s="290">
        <v>6069</v>
      </c>
      <c r="E135" s="29" t="s">
        <v>69</v>
      </c>
      <c r="F135" s="293">
        <f>G135</f>
        <v>10504.91</v>
      </c>
      <c r="G135" s="293">
        <f>H135+I135+K135+L135</f>
        <v>10504.91</v>
      </c>
      <c r="H135" s="293"/>
      <c r="I135" s="293">
        <v>10504.91</v>
      </c>
      <c r="J135" s="293" t="s">
        <v>216</v>
      </c>
      <c r="K135" s="293"/>
      <c r="L135" s="293"/>
      <c r="M135" s="291"/>
      <c r="N135" s="291"/>
    </row>
    <row r="136" spans="1:14" s="130" customFormat="1" ht="25.5">
      <c r="A136" s="360"/>
      <c r="B136" s="154"/>
      <c r="C136" s="128"/>
      <c r="D136" s="128"/>
      <c r="E136" s="165" t="s">
        <v>107</v>
      </c>
      <c r="F136" s="193">
        <f aca="true" t="shared" si="51" ref="F136:L136">F137+F138</f>
        <v>0</v>
      </c>
      <c r="G136" s="193">
        <f>G137+G138</f>
        <v>0</v>
      </c>
      <c r="H136" s="193">
        <f t="shared" si="51"/>
        <v>0</v>
      </c>
      <c r="I136" s="193">
        <f t="shared" si="51"/>
        <v>0</v>
      </c>
      <c r="J136" s="193"/>
      <c r="K136" s="193">
        <f t="shared" si="51"/>
        <v>0</v>
      </c>
      <c r="L136" s="193">
        <f t="shared" si="51"/>
        <v>0</v>
      </c>
      <c r="M136" s="59"/>
      <c r="N136" s="59"/>
    </row>
    <row r="137" spans="1:14" s="130" customFormat="1" ht="22.5">
      <c r="A137" s="360"/>
      <c r="B137" s="154"/>
      <c r="C137" s="128"/>
      <c r="D137" s="202">
        <v>6058</v>
      </c>
      <c r="E137" s="180" t="s">
        <v>24</v>
      </c>
      <c r="F137" s="203">
        <f>G137</f>
        <v>0</v>
      </c>
      <c r="G137" s="203">
        <f>H137+I137+K137+L137</f>
        <v>0</v>
      </c>
      <c r="H137" s="203"/>
      <c r="I137" s="203"/>
      <c r="J137" s="203"/>
      <c r="K137" s="203"/>
      <c r="L137" s="203"/>
      <c r="M137" s="59"/>
      <c r="N137" s="59"/>
    </row>
    <row r="138" spans="1:14" s="130" customFormat="1" ht="22.5">
      <c r="A138" s="360"/>
      <c r="B138" s="154"/>
      <c r="C138" s="128"/>
      <c r="D138" s="202">
        <v>6059</v>
      </c>
      <c r="E138" s="180" t="s">
        <v>24</v>
      </c>
      <c r="F138" s="203">
        <f>G138</f>
        <v>0</v>
      </c>
      <c r="G138" s="203">
        <f>H138+I138+K138+L138</f>
        <v>0</v>
      </c>
      <c r="H138" s="203"/>
      <c r="I138" s="203"/>
      <c r="J138" s="203" t="s">
        <v>216</v>
      </c>
      <c r="K138" s="203"/>
      <c r="L138" s="203"/>
      <c r="M138" s="59"/>
      <c r="N138" s="59"/>
    </row>
    <row r="139" spans="1:14" s="131" customFormat="1" ht="25.5">
      <c r="A139" s="360"/>
      <c r="B139" s="153"/>
      <c r="C139" s="56"/>
      <c r="D139" s="56"/>
      <c r="E139" s="60" t="s">
        <v>106</v>
      </c>
      <c r="F139" s="57">
        <f aca="true" t="shared" si="52" ref="F139:L139">F140+F141</f>
        <v>93926</v>
      </c>
      <c r="G139" s="57">
        <f t="shared" si="52"/>
        <v>93926</v>
      </c>
      <c r="H139" s="57">
        <f t="shared" si="52"/>
        <v>0</v>
      </c>
      <c r="I139" s="57">
        <f t="shared" si="52"/>
        <v>23482</v>
      </c>
      <c r="J139" s="57"/>
      <c r="K139" s="57">
        <f t="shared" si="52"/>
        <v>0</v>
      </c>
      <c r="L139" s="57">
        <f t="shared" si="52"/>
        <v>70444</v>
      </c>
      <c r="M139" s="57"/>
      <c r="N139" s="57"/>
    </row>
    <row r="140" spans="1:14" s="130" customFormat="1" ht="22.5">
      <c r="A140" s="360"/>
      <c r="B140" s="154"/>
      <c r="C140" s="128"/>
      <c r="D140" s="202">
        <v>6058</v>
      </c>
      <c r="E140" s="180" t="s">
        <v>24</v>
      </c>
      <c r="F140" s="203">
        <f>G140</f>
        <v>70444</v>
      </c>
      <c r="G140" s="203">
        <f>H140+I140+K140+L140</f>
        <v>70444</v>
      </c>
      <c r="H140" s="203"/>
      <c r="I140" s="203"/>
      <c r="J140" s="203"/>
      <c r="K140" s="203"/>
      <c r="L140" s="203">
        <v>70444</v>
      </c>
      <c r="M140" s="59"/>
      <c r="N140" s="59"/>
    </row>
    <row r="141" spans="1:14" s="130" customFormat="1" ht="22.5">
      <c r="A141" s="360"/>
      <c r="B141" s="154"/>
      <c r="C141" s="128"/>
      <c r="D141" s="202">
        <v>6059</v>
      </c>
      <c r="E141" s="180" t="s">
        <v>24</v>
      </c>
      <c r="F141" s="203">
        <f>G141</f>
        <v>23482</v>
      </c>
      <c r="G141" s="203">
        <f>H141+I141+K141+L141</f>
        <v>23482</v>
      </c>
      <c r="H141" s="203"/>
      <c r="I141" s="203">
        <v>23482</v>
      </c>
      <c r="J141" s="203" t="s">
        <v>216</v>
      </c>
      <c r="K141" s="203"/>
      <c r="L141" s="203"/>
      <c r="M141" s="59"/>
      <c r="N141" s="59"/>
    </row>
    <row r="142" spans="1:14" s="131" customFormat="1" ht="12.75">
      <c r="A142" s="237"/>
      <c r="B142" s="153"/>
      <c r="C142" s="56">
        <v>92695</v>
      </c>
      <c r="D142" s="238"/>
      <c r="E142" s="239" t="s">
        <v>172</v>
      </c>
      <c r="F142" s="240">
        <f aca="true" t="shared" si="53" ref="F142:L142">F143+F145</f>
        <v>30740</v>
      </c>
      <c r="G142" s="240">
        <f t="shared" si="53"/>
        <v>30740</v>
      </c>
      <c r="H142" s="240">
        <f t="shared" si="53"/>
        <v>0</v>
      </c>
      <c r="I142" s="240">
        <f t="shared" si="53"/>
        <v>11842</v>
      </c>
      <c r="J142" s="240"/>
      <c r="K142" s="240">
        <f t="shared" si="53"/>
        <v>0</v>
      </c>
      <c r="L142" s="240">
        <f t="shared" si="53"/>
        <v>18898</v>
      </c>
      <c r="M142" s="57"/>
      <c r="N142" s="57"/>
    </row>
    <row r="143" spans="1:14" s="130" customFormat="1" ht="22.5">
      <c r="A143" s="229"/>
      <c r="B143" s="154"/>
      <c r="C143" s="128"/>
      <c r="D143" s="202">
        <v>6058</v>
      </c>
      <c r="E143" s="180" t="s">
        <v>24</v>
      </c>
      <c r="F143" s="203">
        <f aca="true" t="shared" si="54" ref="F143:L143">F144</f>
        <v>18898</v>
      </c>
      <c r="G143" s="203">
        <f t="shared" si="54"/>
        <v>18898</v>
      </c>
      <c r="H143" s="203">
        <f t="shared" si="54"/>
        <v>0</v>
      </c>
      <c r="I143" s="203">
        <f t="shared" si="54"/>
        <v>0</v>
      </c>
      <c r="J143" s="203"/>
      <c r="K143" s="203">
        <f t="shared" si="54"/>
        <v>0</v>
      </c>
      <c r="L143" s="203">
        <f t="shared" si="54"/>
        <v>18898</v>
      </c>
      <c r="M143" s="59"/>
      <c r="N143" s="59"/>
    </row>
    <row r="144" spans="1:14" s="130" customFormat="1" ht="22.5">
      <c r="A144" s="229"/>
      <c r="B144" s="154"/>
      <c r="C144" s="128"/>
      <c r="D144" s="202"/>
      <c r="E144" s="180" t="s">
        <v>168</v>
      </c>
      <c r="F144" s="203">
        <f>G144</f>
        <v>18898</v>
      </c>
      <c r="G144" s="203">
        <f>H144+I144+K144+L144</f>
        <v>18898</v>
      </c>
      <c r="H144" s="203"/>
      <c r="I144" s="203"/>
      <c r="J144" s="203"/>
      <c r="K144" s="203"/>
      <c r="L144" s="203">
        <v>18898</v>
      </c>
      <c r="M144" s="59"/>
      <c r="N144" s="59"/>
    </row>
    <row r="145" spans="1:14" s="130" customFormat="1" ht="22.5">
      <c r="A145" s="229"/>
      <c r="B145" s="154"/>
      <c r="C145" s="128"/>
      <c r="D145" s="202">
        <v>6059</v>
      </c>
      <c r="E145" s="180" t="s">
        <v>24</v>
      </c>
      <c r="F145" s="203">
        <f aca="true" t="shared" si="55" ref="F145:L145">F146</f>
        <v>11842</v>
      </c>
      <c r="G145" s="203">
        <f t="shared" si="55"/>
        <v>11842</v>
      </c>
      <c r="H145" s="203">
        <f t="shared" si="55"/>
        <v>0</v>
      </c>
      <c r="I145" s="203">
        <f t="shared" si="55"/>
        <v>11842</v>
      </c>
      <c r="J145" s="203"/>
      <c r="K145" s="203">
        <f t="shared" si="55"/>
        <v>0</v>
      </c>
      <c r="L145" s="203">
        <f t="shared" si="55"/>
        <v>0</v>
      </c>
      <c r="M145" s="59"/>
      <c r="N145" s="59"/>
    </row>
    <row r="146" spans="1:14" s="130" customFormat="1" ht="22.5">
      <c r="A146" s="229"/>
      <c r="B146" s="154"/>
      <c r="C146" s="128"/>
      <c r="D146" s="202"/>
      <c r="E146" s="180" t="s">
        <v>168</v>
      </c>
      <c r="F146" s="203">
        <f>G146</f>
        <v>11842</v>
      </c>
      <c r="G146" s="203">
        <f>H146+I146+K146+L146</f>
        <v>11842</v>
      </c>
      <c r="H146" s="203"/>
      <c r="I146" s="203">
        <v>11842</v>
      </c>
      <c r="J146" s="203" t="s">
        <v>216</v>
      </c>
      <c r="K146" s="203"/>
      <c r="L146" s="203"/>
      <c r="M146" s="59"/>
      <c r="N146" s="59"/>
    </row>
    <row r="147" spans="1:14" ht="39" customHeight="1">
      <c r="A147" s="35"/>
      <c r="B147" s="36"/>
      <c r="C147" s="36"/>
      <c r="D147" s="36"/>
      <c r="E147" s="37" t="s">
        <v>25</v>
      </c>
      <c r="F147" s="309">
        <f>F127+F123+F91+F77+F71+F47+F19+F11+F105</f>
        <v>2018545.49</v>
      </c>
      <c r="G147" s="309">
        <f>G127+G123+G91+G77+G71+G47+G19+G11+G105</f>
        <v>2018545.49</v>
      </c>
      <c r="H147" s="309">
        <f>H127+H123+H91+H77+H71+H47+H19+H11+H105</f>
        <v>0</v>
      </c>
      <c r="I147" s="309">
        <f>I127+I123+I91+I77+I71+I47+I19+I11+I105</f>
        <v>1233116.37</v>
      </c>
      <c r="J147" s="40"/>
      <c r="K147" s="40">
        <f>K127+K123+K91+K77+K71+K47+K19+K11+K105</f>
        <v>550000</v>
      </c>
      <c r="L147" s="40">
        <f>L127+L123+L91+L77+L71+L47+L19+L11+L105</f>
        <v>235429.12</v>
      </c>
      <c r="M147" s="40">
        <f>M127+M123+M91+M77+M71+M47+M19+M11</f>
        <v>0</v>
      </c>
      <c r="N147" s="40"/>
    </row>
    <row r="148" spans="1:14" ht="15.75">
      <c r="A148" s="35"/>
      <c r="B148" s="36"/>
      <c r="C148" s="36"/>
      <c r="D148" s="36"/>
      <c r="E148" s="37"/>
      <c r="F148" s="40"/>
      <c r="G148" s="40"/>
      <c r="H148" s="40"/>
      <c r="I148" s="302">
        <f>I149+I150+I151+I152+I156+I157+I159+I158</f>
        <v>2018545.4900000002</v>
      </c>
      <c r="J148" s="26"/>
      <c r="K148" s="38"/>
      <c r="L148" s="39"/>
      <c r="M148" s="41"/>
      <c r="N148" s="34"/>
    </row>
    <row r="149" spans="1:14" ht="15.75">
      <c r="A149" s="35"/>
      <c r="B149" s="36"/>
      <c r="C149" s="36"/>
      <c r="D149" s="36"/>
      <c r="E149" s="37"/>
      <c r="F149" s="40"/>
      <c r="G149" s="40"/>
      <c r="H149" s="47" t="s">
        <v>53</v>
      </c>
      <c r="I149" s="303">
        <f>L147</f>
        <v>235429.12</v>
      </c>
      <c r="J149" s="48"/>
      <c r="K149" s="38"/>
      <c r="L149" s="39"/>
      <c r="M149" s="41"/>
      <c r="N149" s="34"/>
    </row>
    <row r="150" spans="1:14" ht="15.75">
      <c r="A150" s="35"/>
      <c r="B150" s="36"/>
      <c r="C150" s="36"/>
      <c r="D150" s="36"/>
      <c r="E150" s="37"/>
      <c r="F150" s="235"/>
      <c r="G150" s="242">
        <v>92120</v>
      </c>
      <c r="H150" s="236" t="s">
        <v>173</v>
      </c>
      <c r="I150" s="62"/>
      <c r="J150" s="34"/>
      <c r="K150" s="38"/>
      <c r="L150" s="39"/>
      <c r="M150" s="41"/>
      <c r="N150" s="34"/>
    </row>
    <row r="151" spans="1:14" ht="15.75">
      <c r="A151" s="35"/>
      <c r="B151" s="36"/>
      <c r="C151" s="36"/>
      <c r="D151" s="36"/>
      <c r="E151" s="37"/>
      <c r="F151" s="40"/>
      <c r="G151" s="273">
        <v>60014</v>
      </c>
      <c r="H151" s="47" t="s">
        <v>118</v>
      </c>
      <c r="I151" s="62">
        <v>280000</v>
      </c>
      <c r="J151" s="34"/>
      <c r="K151" s="38"/>
      <c r="L151" s="39"/>
      <c r="M151" s="41"/>
      <c r="N151" s="34"/>
    </row>
    <row r="152" spans="1:14" ht="15.75">
      <c r="A152" s="35"/>
      <c r="B152" s="36"/>
      <c r="C152" s="36"/>
      <c r="D152" s="36"/>
      <c r="E152" s="37"/>
      <c r="F152" s="40"/>
      <c r="G152" s="241"/>
      <c r="H152" s="47" t="s">
        <v>78</v>
      </c>
      <c r="I152" s="304">
        <f>I147</f>
        <v>1233116.37</v>
      </c>
      <c r="J152" s="63"/>
      <c r="K152" s="54"/>
      <c r="L152" s="39"/>
      <c r="M152" s="41"/>
      <c r="N152" s="34"/>
    </row>
    <row r="153" spans="1:14" ht="15.75">
      <c r="A153" s="42"/>
      <c r="B153" s="36"/>
      <c r="C153" s="36"/>
      <c r="D153" s="36"/>
      <c r="E153" s="37"/>
      <c r="F153" s="40"/>
      <c r="G153" s="241"/>
      <c r="H153" t="s">
        <v>22</v>
      </c>
      <c r="I153" s="304">
        <f>I152-I154</f>
        <v>778248.0000000001</v>
      </c>
      <c r="J153" s="63"/>
      <c r="K153" s="310"/>
      <c r="L153" s="39"/>
      <c r="M153" s="41"/>
      <c r="N153" s="34"/>
    </row>
    <row r="154" spans="1:14" ht="15.75">
      <c r="A154" s="42"/>
      <c r="B154" s="36"/>
      <c r="C154" s="36"/>
      <c r="D154" s="36"/>
      <c r="E154" s="278"/>
      <c r="F154" s="40"/>
      <c r="G154" s="241"/>
      <c r="H154" s="80" t="s">
        <v>57</v>
      </c>
      <c r="I154" s="62">
        <f>I37+I55+I57+I85+I95+I101+II117+I130+I131+I136+I139+I142</f>
        <v>454868.37</v>
      </c>
      <c r="J154" s="34"/>
      <c r="K154" s="310"/>
      <c r="L154" s="39"/>
      <c r="M154" s="41"/>
      <c r="N154" s="34"/>
    </row>
    <row r="155" spans="1:14" ht="15.75">
      <c r="A155" s="42"/>
      <c r="B155" s="36"/>
      <c r="C155" s="36"/>
      <c r="D155" s="36"/>
      <c r="E155" s="278"/>
      <c r="F155" s="40"/>
      <c r="G155" s="241"/>
      <c r="H155" s="47" t="s">
        <v>217</v>
      </c>
      <c r="I155" s="303">
        <f>I37+I55+I57+I131+I136+I139+I142</f>
        <v>124868.37</v>
      </c>
      <c r="J155" s="48"/>
      <c r="K155" s="310"/>
      <c r="L155" s="39"/>
      <c r="M155" s="41"/>
      <c r="N155" s="34"/>
    </row>
    <row r="156" spans="1:14" ht="15.75">
      <c r="A156" s="42"/>
      <c r="B156" s="36"/>
      <c r="C156" s="36"/>
      <c r="D156" s="36"/>
      <c r="E156" s="37"/>
      <c r="F156" s="40"/>
      <c r="G156" s="273">
        <v>75412</v>
      </c>
      <c r="H156" s="80" t="s">
        <v>137</v>
      </c>
      <c r="I156" s="305">
        <v>120000</v>
      </c>
      <c r="K156" s="310"/>
      <c r="L156" s="39"/>
      <c r="M156" s="41"/>
      <c r="N156" s="34"/>
    </row>
    <row r="157" spans="1:14" ht="15.75">
      <c r="A157" s="42"/>
      <c r="B157" s="279"/>
      <c r="C157" s="279"/>
      <c r="D157" s="279"/>
      <c r="E157" s="280">
        <v>75412</v>
      </c>
      <c r="F157" s="281"/>
      <c r="G157" s="311">
        <v>75412</v>
      </c>
      <c r="H157" s="282" t="s">
        <v>138</v>
      </c>
      <c r="I157" s="306">
        <v>150000</v>
      </c>
      <c r="J157" s="283"/>
      <c r="K157" s="284"/>
      <c r="L157" s="285"/>
      <c r="M157" s="286"/>
      <c r="N157" s="287"/>
    </row>
    <row r="158" spans="1:14" ht="15.75">
      <c r="A158" s="35"/>
      <c r="B158" s="36"/>
      <c r="C158" s="36"/>
      <c r="D158" s="36"/>
      <c r="E158" s="156"/>
      <c r="F158" s="40"/>
      <c r="G158" s="273">
        <v>90001</v>
      </c>
      <c r="H158" s="155" t="s">
        <v>56</v>
      </c>
      <c r="I158" s="307"/>
      <c r="J158" s="81"/>
      <c r="K158" s="38"/>
      <c r="L158" s="39"/>
      <c r="M158" s="41"/>
      <c r="N158" s="62"/>
    </row>
    <row r="159" spans="1:14" ht="12.75">
      <c r="A159" s="1" t="s">
        <v>30</v>
      </c>
      <c r="B159" s="2"/>
      <c r="C159" s="2"/>
      <c r="D159" s="2"/>
      <c r="E159" s="1"/>
      <c r="F159" s="3"/>
      <c r="G159" s="3"/>
      <c r="H159" s="3" t="s">
        <v>187</v>
      </c>
      <c r="I159" s="308">
        <f>H147</f>
        <v>0</v>
      </c>
      <c r="J159" s="3"/>
      <c r="K159" s="3"/>
      <c r="L159" s="3"/>
      <c r="M159" s="3"/>
      <c r="N159" s="53"/>
    </row>
    <row r="160" spans="1:14" ht="12.75">
      <c r="A160" s="3" t="s">
        <v>27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53"/>
    </row>
    <row r="161" spans="1:14" ht="12.75">
      <c r="A161" s="3" t="s">
        <v>46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53"/>
    </row>
    <row r="162" spans="1:14" ht="12.75">
      <c r="A162" s="3" t="s">
        <v>29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53"/>
    </row>
    <row r="163" spans="1:14" ht="12.75">
      <c r="A163" s="3" t="s">
        <v>31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53"/>
    </row>
    <row r="164" spans="1:14" ht="12.75">
      <c r="A164" s="1"/>
      <c r="B164" s="2"/>
      <c r="C164" s="2"/>
      <c r="D164" s="2"/>
      <c r="E164" s="1"/>
      <c r="F164" s="3"/>
      <c r="G164" s="3"/>
      <c r="H164" s="3"/>
      <c r="I164" s="3"/>
      <c r="J164" s="3"/>
      <c r="K164" s="3"/>
      <c r="L164" s="3"/>
      <c r="M164" s="3"/>
      <c r="N164" s="53"/>
    </row>
    <row r="165" spans="1:14" ht="12.75">
      <c r="A165" s="1"/>
      <c r="B165" s="2"/>
      <c r="C165" s="2"/>
      <c r="D165" s="2"/>
      <c r="E165" s="1"/>
      <c r="F165" s="3"/>
      <c r="G165" s="3"/>
      <c r="H165" s="3"/>
      <c r="I165" s="3"/>
      <c r="J165" s="3"/>
      <c r="K165" s="3"/>
      <c r="L165" s="3"/>
      <c r="M165" s="3"/>
      <c r="N165" s="53"/>
    </row>
  </sheetData>
  <sheetProtection/>
  <mergeCells count="35">
    <mergeCell ref="A1:N1"/>
    <mergeCell ref="H8:N8"/>
    <mergeCell ref="L2:N2"/>
    <mergeCell ref="A4:N4"/>
    <mergeCell ref="G7:N7"/>
    <mergeCell ref="B12:B18"/>
    <mergeCell ref="B48:B69"/>
    <mergeCell ref="B72:B76"/>
    <mergeCell ref="A12:A18"/>
    <mergeCell ref="A19:A24"/>
    <mergeCell ref="A25:A40"/>
    <mergeCell ref="A48:A69"/>
    <mergeCell ref="A72:A76"/>
    <mergeCell ref="A79:A83"/>
    <mergeCell ref="B77:B90"/>
    <mergeCell ref="B91:B104"/>
    <mergeCell ref="A128:A141"/>
    <mergeCell ref="B124:B126"/>
    <mergeCell ref="A91:A100"/>
    <mergeCell ref="A106:A122"/>
    <mergeCell ref="B106:B122"/>
    <mergeCell ref="A124:A126"/>
    <mergeCell ref="C118:C122"/>
    <mergeCell ref="D119:D120"/>
    <mergeCell ref="D121:D122"/>
    <mergeCell ref="D107:D112"/>
    <mergeCell ref="C115:C117"/>
    <mergeCell ref="C79:C90"/>
    <mergeCell ref="C106:C114"/>
    <mergeCell ref="D29:D35"/>
    <mergeCell ref="B19:B46"/>
    <mergeCell ref="C28:C46"/>
    <mergeCell ref="D21:D22"/>
    <mergeCell ref="D23:D24"/>
    <mergeCell ref="C20:C24"/>
  </mergeCells>
  <printOptions/>
  <pageMargins left="0.44" right="0.49" top="0.45" bottom="0.47" header="0.22" footer="0.5"/>
  <pageSetup horizontalDpi="300" verticalDpi="3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Layout" workbookViewId="0" topLeftCell="A1">
      <selection activeCell="L7" sqref="L7"/>
    </sheetView>
  </sheetViews>
  <sheetFormatPr defaultColWidth="9.00390625" defaultRowHeight="12.75"/>
  <cols>
    <col min="1" max="1" width="5.125" style="159" customWidth="1"/>
    <col min="2" max="2" width="6.875" style="159" customWidth="1"/>
    <col min="3" max="3" width="6.125" style="167" customWidth="1"/>
    <col min="4" max="4" width="48.75390625" style="174" customWidth="1"/>
    <col min="5" max="5" width="11.625" style="175" customWidth="1"/>
    <col min="6" max="6" width="10.00390625" style="175" customWidth="1"/>
    <col min="7" max="7" width="9.875" style="160" bestFit="1" customWidth="1"/>
    <col min="8" max="8" width="10.125" style="160" bestFit="1" customWidth="1"/>
    <col min="9" max="16384" width="9.125" style="159" customWidth="1"/>
  </cols>
  <sheetData>
    <row r="1" spans="1:6" ht="12.75">
      <c r="A1" s="387" t="s">
        <v>237</v>
      </c>
      <c r="B1" s="387"/>
      <c r="C1" s="387"/>
      <c r="D1" s="387"/>
      <c r="E1" s="387"/>
      <c r="F1" s="387"/>
    </row>
    <row r="2" spans="1:6" ht="12.75">
      <c r="A2" s="388"/>
      <c r="B2" s="388"/>
      <c r="C2" s="388"/>
      <c r="D2" s="388"/>
      <c r="E2" s="388"/>
      <c r="F2" s="388"/>
    </row>
    <row r="3" spans="1:8" s="157" customFormat="1" ht="25.5">
      <c r="A3" s="161" t="s">
        <v>3</v>
      </c>
      <c r="B3" s="161" t="s">
        <v>4</v>
      </c>
      <c r="C3" s="161" t="s">
        <v>5</v>
      </c>
      <c r="D3" s="162" t="s">
        <v>64</v>
      </c>
      <c r="E3" s="163" t="s">
        <v>194</v>
      </c>
      <c r="F3" s="183" t="s">
        <v>159</v>
      </c>
      <c r="G3" s="163" t="s">
        <v>96</v>
      </c>
      <c r="H3" s="164"/>
    </row>
    <row r="4" spans="1:8" s="158" customFormat="1" ht="12.75" customHeight="1">
      <c r="A4" s="381">
        <v>700</v>
      </c>
      <c r="B4" s="168"/>
      <c r="C4" s="169"/>
      <c r="D4" s="226" t="s">
        <v>61</v>
      </c>
      <c r="E4" s="205">
        <f>E5</f>
        <v>36000</v>
      </c>
      <c r="F4" s="205">
        <f>F5</f>
        <v>0</v>
      </c>
      <c r="G4" s="184"/>
      <c r="H4" s="170"/>
    </row>
    <row r="5" spans="1:8" s="158" customFormat="1" ht="24" customHeight="1">
      <c r="A5" s="383"/>
      <c r="B5" s="168">
        <v>70001</v>
      </c>
      <c r="C5" s="169"/>
      <c r="D5" s="166" t="s">
        <v>68</v>
      </c>
      <c r="E5" s="206">
        <f>E6</f>
        <v>36000</v>
      </c>
      <c r="F5" s="206">
        <f>F6</f>
        <v>0</v>
      </c>
      <c r="G5" s="184"/>
      <c r="H5" s="170"/>
    </row>
    <row r="6" spans="1:8" s="158" customFormat="1" ht="32.25" customHeight="1">
      <c r="A6" s="383"/>
      <c r="B6" s="168"/>
      <c r="C6" s="169">
        <v>6210</v>
      </c>
      <c r="D6" s="72" t="s">
        <v>81</v>
      </c>
      <c r="E6" s="206">
        <v>36000</v>
      </c>
      <c r="F6" s="206"/>
      <c r="G6" s="184"/>
      <c r="H6" s="170"/>
    </row>
    <row r="7" spans="1:8" s="158" customFormat="1" ht="30" customHeight="1">
      <c r="A7" s="381">
        <v>754</v>
      </c>
      <c r="B7" s="168"/>
      <c r="C7" s="169"/>
      <c r="D7" s="227" t="s">
        <v>62</v>
      </c>
      <c r="E7" s="205">
        <f>E8</f>
        <v>50000</v>
      </c>
      <c r="F7" s="205">
        <f>F8</f>
        <v>0</v>
      </c>
      <c r="G7" s="184"/>
      <c r="H7" s="170"/>
    </row>
    <row r="8" spans="1:8" s="158" customFormat="1" ht="19.5" customHeight="1">
      <c r="A8" s="383"/>
      <c r="B8" s="168">
        <v>75411</v>
      </c>
      <c r="C8" s="169"/>
      <c r="D8" s="166" t="s">
        <v>148</v>
      </c>
      <c r="E8" s="205">
        <f>E9</f>
        <v>50000</v>
      </c>
      <c r="F8" s="205">
        <f>F9</f>
        <v>0</v>
      </c>
      <c r="G8" s="184"/>
      <c r="H8" s="170"/>
    </row>
    <row r="9" spans="1:7" ht="29.25" customHeight="1">
      <c r="A9" s="389"/>
      <c r="B9" s="171"/>
      <c r="C9" s="173">
        <v>6170</v>
      </c>
      <c r="D9" s="72" t="s">
        <v>91</v>
      </c>
      <c r="E9" s="206">
        <v>50000</v>
      </c>
      <c r="F9" s="206"/>
      <c r="G9" s="185"/>
    </row>
    <row r="10" spans="1:7" ht="23.25" customHeight="1">
      <c r="A10" s="381">
        <v>900</v>
      </c>
      <c r="B10" s="171"/>
      <c r="C10" s="169"/>
      <c r="D10" s="226" t="s">
        <v>63</v>
      </c>
      <c r="E10" s="205">
        <f>E11+E14</f>
        <v>701000</v>
      </c>
      <c r="F10" s="205">
        <f>F11+F14</f>
        <v>93000</v>
      </c>
      <c r="G10" s="205">
        <f>G11+G14</f>
        <v>93000</v>
      </c>
    </row>
    <row r="11" spans="1:7" ht="14.25" customHeight="1">
      <c r="A11" s="383"/>
      <c r="B11" s="381">
        <v>90001</v>
      </c>
      <c r="C11" s="169"/>
      <c r="D11" s="176" t="s">
        <v>21</v>
      </c>
      <c r="E11" s="206">
        <f>E12</f>
        <v>700000</v>
      </c>
      <c r="F11" s="206">
        <f>F12</f>
        <v>55000</v>
      </c>
      <c r="G11" s="206">
        <f>G12</f>
        <v>55000</v>
      </c>
    </row>
    <row r="12" spans="1:7" ht="21">
      <c r="A12" s="383"/>
      <c r="B12" s="382"/>
      <c r="C12" s="177">
        <v>6010</v>
      </c>
      <c r="D12" s="176" t="s">
        <v>92</v>
      </c>
      <c r="E12" s="206">
        <v>700000</v>
      </c>
      <c r="F12" s="206">
        <v>55000</v>
      </c>
      <c r="G12" s="206">
        <v>55000</v>
      </c>
    </row>
    <row r="13" spans="1:7" ht="16.5" customHeight="1">
      <c r="A13" s="360"/>
      <c r="B13" s="361"/>
      <c r="C13" s="177"/>
      <c r="D13" s="152" t="s">
        <v>218</v>
      </c>
      <c r="E13" s="206"/>
      <c r="F13" s="206">
        <v>55000</v>
      </c>
      <c r="G13" s="185">
        <v>55000</v>
      </c>
    </row>
    <row r="14" spans="1:7" ht="12.75">
      <c r="A14" s="360"/>
      <c r="B14" s="211">
        <v>90002</v>
      </c>
      <c r="C14" s="177"/>
      <c r="D14" s="176" t="s">
        <v>147</v>
      </c>
      <c r="E14" s="206">
        <f>E15</f>
        <v>1000</v>
      </c>
      <c r="F14" s="206">
        <f>F15</f>
        <v>38000</v>
      </c>
      <c r="G14" s="206">
        <f>G15</f>
        <v>38000</v>
      </c>
    </row>
    <row r="15" spans="1:7" ht="21">
      <c r="A15" s="361"/>
      <c r="B15" s="204"/>
      <c r="C15" s="177">
        <v>6010</v>
      </c>
      <c r="D15" s="176" t="s">
        <v>92</v>
      </c>
      <c r="E15" s="206">
        <v>1000</v>
      </c>
      <c r="F15" s="206">
        <v>38000</v>
      </c>
      <c r="G15" s="185">
        <v>38000</v>
      </c>
    </row>
    <row r="16" spans="1:8" s="158" customFormat="1" ht="24.75" customHeight="1">
      <c r="A16" s="381">
        <v>921</v>
      </c>
      <c r="B16" s="168"/>
      <c r="C16" s="169"/>
      <c r="D16" s="165" t="s">
        <v>80</v>
      </c>
      <c r="E16" s="205">
        <f>E17</f>
        <v>8000</v>
      </c>
      <c r="F16" s="205">
        <f>F17</f>
        <v>473023.86</v>
      </c>
      <c r="G16" s="205">
        <f>G17</f>
        <v>216656.73</v>
      </c>
      <c r="H16" s="170"/>
    </row>
    <row r="17" spans="1:8" s="158" customFormat="1" ht="12.75">
      <c r="A17" s="383"/>
      <c r="B17" s="381">
        <v>92109</v>
      </c>
      <c r="C17" s="169"/>
      <c r="D17" s="77" t="s">
        <v>45</v>
      </c>
      <c r="E17" s="205">
        <f>+E23+E18+E27</f>
        <v>8000</v>
      </c>
      <c r="F17" s="205">
        <f>+F23+F18+F27</f>
        <v>473023.86</v>
      </c>
      <c r="G17" s="205">
        <f>+G23+G18+G27</f>
        <v>216656.73</v>
      </c>
      <c r="H17" s="170"/>
    </row>
    <row r="18" spans="1:8" s="158" customFormat="1" ht="41.25" customHeight="1">
      <c r="A18" s="383"/>
      <c r="B18" s="382"/>
      <c r="C18" s="384">
        <v>6220</v>
      </c>
      <c r="D18" s="179" t="s">
        <v>79</v>
      </c>
      <c r="E18" s="205">
        <f>E19+E20+E21+E22</f>
        <v>8000</v>
      </c>
      <c r="F18" s="205">
        <f>F19+F20+F21+F22</f>
        <v>56000</v>
      </c>
      <c r="G18" s="205">
        <f>G19+G20+G21+G22</f>
        <v>56000</v>
      </c>
      <c r="H18" s="170"/>
    </row>
    <row r="19" spans="1:8" s="158" customFormat="1" ht="12.75">
      <c r="A19" s="383"/>
      <c r="B19" s="382"/>
      <c r="C19" s="390"/>
      <c r="D19" s="179" t="s">
        <v>161</v>
      </c>
      <c r="E19" s="209">
        <v>8000</v>
      </c>
      <c r="F19" s="209"/>
      <c r="G19" s="184"/>
      <c r="H19" s="170"/>
    </row>
    <row r="20" spans="1:8" s="158" customFormat="1" ht="21" customHeight="1">
      <c r="A20" s="383"/>
      <c r="B20" s="382"/>
      <c r="C20" s="390"/>
      <c r="D20" s="225" t="s">
        <v>228</v>
      </c>
      <c r="E20" s="209"/>
      <c r="F20" s="209">
        <v>18030</v>
      </c>
      <c r="G20" s="210">
        <v>18030</v>
      </c>
      <c r="H20" s="170"/>
    </row>
    <row r="21" spans="1:8" s="158" customFormat="1" ht="21" customHeight="1">
      <c r="A21" s="383"/>
      <c r="B21" s="382"/>
      <c r="C21" s="390"/>
      <c r="D21" s="225" t="s">
        <v>229</v>
      </c>
      <c r="E21" s="209"/>
      <c r="F21" s="209">
        <v>10970</v>
      </c>
      <c r="G21" s="210">
        <v>10970</v>
      </c>
      <c r="H21" s="170"/>
    </row>
    <row r="22" spans="1:8" s="158" customFormat="1" ht="21" customHeight="1">
      <c r="A22" s="383"/>
      <c r="B22" s="382"/>
      <c r="C22" s="391"/>
      <c r="D22" s="225" t="s">
        <v>233</v>
      </c>
      <c r="E22" s="209"/>
      <c r="F22" s="209">
        <v>27000</v>
      </c>
      <c r="G22" s="210">
        <v>27000</v>
      </c>
      <c r="H22" s="170"/>
    </row>
    <row r="23" spans="1:8" s="158" customFormat="1" ht="35.25" customHeight="1">
      <c r="A23" s="383"/>
      <c r="B23" s="383"/>
      <c r="C23" s="384">
        <v>6228</v>
      </c>
      <c r="D23" s="179" t="s">
        <v>79</v>
      </c>
      <c r="E23" s="205">
        <f>E24+E25+E26</f>
        <v>0</v>
      </c>
      <c r="F23" s="205">
        <f>F24+F25+F26</f>
        <v>256367.13</v>
      </c>
      <c r="G23" s="205">
        <f>G24+G25+G26</f>
        <v>0</v>
      </c>
      <c r="H23" s="170"/>
    </row>
    <row r="24" spans="1:8" s="158" customFormat="1" ht="14.25" customHeight="1">
      <c r="A24" s="360"/>
      <c r="B24" s="360"/>
      <c r="C24" s="385"/>
      <c r="D24" s="29" t="s">
        <v>169</v>
      </c>
      <c r="E24" s="209"/>
      <c r="F24" s="209">
        <v>51144.07</v>
      </c>
      <c r="G24" s="210"/>
      <c r="H24" s="170"/>
    </row>
    <row r="25" spans="1:8" s="158" customFormat="1" ht="14.25" customHeight="1">
      <c r="A25" s="360"/>
      <c r="B25" s="360"/>
      <c r="C25" s="385"/>
      <c r="D25" s="179" t="s">
        <v>170</v>
      </c>
      <c r="E25" s="209"/>
      <c r="F25" s="209">
        <v>164517.28</v>
      </c>
      <c r="G25" s="210"/>
      <c r="H25" s="170"/>
    </row>
    <row r="26" spans="1:8" s="158" customFormat="1" ht="14.25" customHeight="1">
      <c r="A26" s="360"/>
      <c r="B26" s="360"/>
      <c r="C26" s="386"/>
      <c r="D26" s="179" t="s">
        <v>199</v>
      </c>
      <c r="E26" s="209"/>
      <c r="F26" s="209">
        <v>40705.78</v>
      </c>
      <c r="G26" s="210"/>
      <c r="H26" s="170"/>
    </row>
    <row r="27" spans="1:8" s="158" customFormat="1" ht="32.25" customHeight="1">
      <c r="A27" s="360"/>
      <c r="B27" s="360"/>
      <c r="C27" s="384">
        <v>6229</v>
      </c>
      <c r="D27" s="179" t="s">
        <v>79</v>
      </c>
      <c r="E27" s="205">
        <f>E28+E29+E30</f>
        <v>0</v>
      </c>
      <c r="F27" s="205">
        <f>F28+F29+F30</f>
        <v>160656.73</v>
      </c>
      <c r="G27" s="205">
        <f>G28+G29+G30</f>
        <v>160656.73</v>
      </c>
      <c r="H27" s="170"/>
    </row>
    <row r="28" spans="1:8" s="158" customFormat="1" ht="11.25" customHeight="1">
      <c r="A28" s="360"/>
      <c r="B28" s="360"/>
      <c r="C28" s="385"/>
      <c r="D28" s="29" t="s">
        <v>169</v>
      </c>
      <c r="E28" s="207"/>
      <c r="F28" s="207">
        <v>32050.28</v>
      </c>
      <c r="G28" s="210">
        <v>32050.28</v>
      </c>
      <c r="H28" s="170"/>
    </row>
    <row r="29" spans="1:8" s="158" customFormat="1" ht="11.25" customHeight="1">
      <c r="A29" s="360"/>
      <c r="B29" s="360"/>
      <c r="C29" s="385"/>
      <c r="D29" s="179" t="s">
        <v>176</v>
      </c>
      <c r="E29" s="207"/>
      <c r="F29" s="207">
        <v>103097.49</v>
      </c>
      <c r="G29" s="210">
        <v>103097.49</v>
      </c>
      <c r="H29" s="170"/>
    </row>
    <row r="30" spans="1:8" s="158" customFormat="1" ht="11.25" customHeight="1">
      <c r="A30" s="361"/>
      <c r="B30" s="361"/>
      <c r="C30" s="386"/>
      <c r="D30" s="179" t="s">
        <v>199</v>
      </c>
      <c r="E30" s="207"/>
      <c r="F30" s="207">
        <v>25508.96</v>
      </c>
      <c r="G30" s="210">
        <v>25508.96</v>
      </c>
      <c r="H30" s="170"/>
    </row>
    <row r="31" spans="1:8" ht="15.75" customHeight="1">
      <c r="A31" s="171"/>
      <c r="B31" s="171"/>
      <c r="C31" s="172"/>
      <c r="D31" s="77" t="s">
        <v>65</v>
      </c>
      <c r="E31" s="208">
        <f>E16+E4+E10+E7</f>
        <v>795000</v>
      </c>
      <c r="F31" s="205">
        <f>F16+F4+F10+F7</f>
        <v>566023.86</v>
      </c>
      <c r="G31" s="205">
        <f>G16+G4+G10+G7</f>
        <v>309656.73</v>
      </c>
      <c r="H31" s="170"/>
    </row>
    <row r="32" spans="1:7" ht="13.5">
      <c r="A32" s="171"/>
      <c r="B32" s="171"/>
      <c r="C32" s="172"/>
      <c r="D32" s="312" t="s">
        <v>217</v>
      </c>
      <c r="E32" s="313">
        <f>E23+E27</f>
        <v>0</v>
      </c>
      <c r="F32" s="314">
        <f>F23+F27</f>
        <v>417023.86</v>
      </c>
      <c r="G32" s="314">
        <f>G23+G27</f>
        <v>160656.73</v>
      </c>
    </row>
  </sheetData>
  <sheetProtection/>
  <mergeCells count="10">
    <mergeCell ref="B17:B30"/>
    <mergeCell ref="C23:C26"/>
    <mergeCell ref="C27:C30"/>
    <mergeCell ref="A1:F2"/>
    <mergeCell ref="A4:A6"/>
    <mergeCell ref="A7:A9"/>
    <mergeCell ref="B11:B13"/>
    <mergeCell ref="A10:A15"/>
    <mergeCell ref="A16:A30"/>
    <mergeCell ref="C18:C22"/>
  </mergeCells>
  <printOptions/>
  <pageMargins left="0.28" right="0.36" top="0.35" bottom="0.36" header="0.2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compa</dc:creator>
  <cp:keywords/>
  <dc:description/>
  <cp:lastModifiedBy>gleszczynska</cp:lastModifiedBy>
  <cp:lastPrinted>2010-10-07T10:52:41Z</cp:lastPrinted>
  <dcterms:created xsi:type="dcterms:W3CDTF">2007-03-28T13:32:58Z</dcterms:created>
  <dcterms:modified xsi:type="dcterms:W3CDTF">2010-10-21T11:12:33Z</dcterms:modified>
  <cp:category/>
  <cp:version/>
  <cp:contentType/>
  <cp:contentStatus/>
</cp:coreProperties>
</file>