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3" activeTab="3"/>
  </bookViews>
  <sheets>
    <sheet name="Wzorzec" sheetId="1" r:id="rId1"/>
    <sheet name="Zał_nr_2_wydr" sheetId="2" r:id="rId2"/>
    <sheet name="Zał_nr_2_wydr (2)" sheetId="3" r:id="rId3"/>
    <sheet name="Zał_nr_2_wydr (3)" sheetId="4" r:id="rId4"/>
  </sheets>
  <definedNames/>
  <calcPr fullCalcOnLoad="1"/>
</workbook>
</file>

<file path=xl/sharedStrings.xml><?xml version="1.0" encoding="utf-8"?>
<sst xmlns="http://schemas.openxmlformats.org/spreadsheetml/2006/main" count="354" uniqueCount="111">
  <si>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</si>
  <si>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</si>
  <si>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</si>
  <si>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</si>
  <si>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</si>
  <si>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</si>
  <si>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</si>
  <si>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</si>
  <si>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</si>
  <si>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</si>
  <si>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</si>
  <si>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</si>
  <si>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</si>
  <si>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</si>
  <si>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</si>
  <si>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</si>
  <si>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</si>
  <si>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</si>
  <si>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</si>
  <si>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</si>
  <si>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</si>
  <si>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</si>
  <si>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</si>
  <si>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</si>
  <si>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</si>
  <si>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</si>
  <si>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</si>
  <si>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</si>
  <si>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</si>
  <si>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</si>
  <si>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</si>
  <si>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</si>
  <si>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</si>
  <si>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</si>
  <si>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</si>
  <si>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</si>
  <si>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</si>
  <si>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</si>
  <si>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</si>
  <si>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</si>
  <si>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</si>
  <si>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</si>
  <si>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</si>
  <si>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</si>
  <si>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</si>
  <si>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</si>
  <si>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</si>
  <si>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</si>
  <si>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</si>
  <si>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</si>
  <si>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</si>
  <si>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</si>
  <si>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</si>
  <si>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</si>
  <si>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</si>
  <si>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</si>
  <si>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</si>
  <si>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</si>
  <si>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</si>
  <si>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</si>
  <si>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</si>
  <si>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</si>
  <si>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</si>
  <si>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</si>
  <si>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</si>
  <si>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</si>
  <si>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</si>
  <si>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</si>
  <si>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</si>
  <si>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</si>
  <si>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</si>
  <si>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</si>
  <si>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</si>
  <si>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</si>
  <si>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</si>
  <si>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Załacznik nr 2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</si>
  <si>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</si>
  <si>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</si>
  <si>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</si>
  <si>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</si>
  <si>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</si>
  <si>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</si>
  <si>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 xml:space="preserve">płacone z wydatków inwestycyjnych   w trakcie trwania zadania inwestycyjnego </t>
  </si>
  <si>
    <t>Spłaty odsetek od kredytów i pozyczek, w tym :</t>
  </si>
  <si>
    <t>Plan za III kw.2010</t>
  </si>
  <si>
    <t>Skumulowany wynik budżetu</t>
  </si>
  <si>
    <t>Prognoza na 2015</t>
  </si>
  <si>
    <t>dług  na 31.12.</t>
  </si>
  <si>
    <t xml:space="preserve">  wydatki dot.obsługi kred i poż.</t>
  </si>
  <si>
    <t>(Db+sprze maj-Wyd b)*D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</si>
  <si>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</si>
  <si>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</si>
  <si>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</si>
  <si>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</si>
  <si>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</si>
  <si>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</si>
  <si>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</si>
  <si>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</si>
  <si>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</si>
  <si>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</si>
  <si>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</si>
  <si>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Prognoza kwoty długu i spłat zobowiązań dla    gminy  JEZIORANY  na lata 2011-2020.</t>
  </si>
  <si>
    <t>tak</t>
  </si>
  <si>
    <t>z 2011r-</t>
  </si>
  <si>
    <t>suma</t>
  </si>
  <si>
    <t>razem</t>
  </si>
  <si>
    <t>Razem</t>
  </si>
  <si>
    <t>Załacznik nr 2-Prognoza kwoty długu  do Zarządzenia Burmistrza Jezioran Nr 130 /10 z dnia 6.XII.2010 w spr. Autopoprawki  WPF</t>
  </si>
  <si>
    <t>Wykonanie na 31.12.2010</t>
  </si>
  <si>
    <t>(Db+sprze maj-Wyd b)*D*100</t>
  </si>
  <si>
    <t xml:space="preserve">Załacznik nr 2-do URM w Jezioranach Nr V/14/2011 z dnia 28 lutego 2011r.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</si>
</sst>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36" borderId="35" xfId="0" applyNumberFormat="1" applyFont="1" applyFill="1" applyBorder="1" applyAlignment="1" applyProtection="1">
      <alignment vertical="center"/>
      <protection/>
    </xf>
    <xf numFmtId="164" fontId="4" fillId="37" borderId="36" xfId="0" applyNumberFormat="1" applyFont="1" applyFill="1" applyBorder="1" applyAlignment="1" applyProtection="1">
      <alignment vertical="center" wrapText="1"/>
      <protection locked="0"/>
    </xf>
    <xf numFmtId="164" fontId="4" fillId="37" borderId="15" xfId="0" applyNumberFormat="1" applyFont="1" applyFill="1" applyBorder="1" applyAlignment="1" applyProtection="1">
      <alignment vertical="center"/>
      <protection locked="0"/>
    </xf>
    <xf numFmtId="165" fontId="4" fillId="37" borderId="37" xfId="0" applyNumberFormat="1" applyFont="1" applyFill="1" applyBorder="1" applyAlignment="1" applyProtection="1">
      <alignment vertical="center"/>
      <protection locked="0"/>
    </xf>
    <xf numFmtId="164" fontId="4" fillId="37" borderId="18" xfId="0" applyNumberFormat="1" applyFont="1" applyFill="1" applyBorder="1" applyAlignment="1" applyProtection="1">
      <alignment vertical="center" wrapText="1"/>
      <protection locked="0"/>
    </xf>
    <xf numFmtId="164" fontId="4" fillId="37" borderId="19" xfId="0" applyNumberFormat="1" applyFont="1" applyFill="1" applyBorder="1" applyAlignment="1" applyProtection="1">
      <alignment vertical="center"/>
      <protection locked="0"/>
    </xf>
    <xf numFmtId="165" fontId="4" fillId="37" borderId="0" xfId="0" applyNumberFormat="1" applyFont="1" applyFill="1" applyBorder="1" applyAlignment="1" applyProtection="1">
      <alignment vertical="center"/>
      <protection locked="0"/>
    </xf>
    <xf numFmtId="164" fontId="4" fillId="37" borderId="23" xfId="0" applyNumberFormat="1" applyFont="1" applyFill="1" applyBorder="1" applyAlignment="1" applyProtection="1">
      <alignment vertical="center" wrapText="1"/>
      <protection locked="0"/>
    </xf>
    <xf numFmtId="164" fontId="4" fillId="37" borderId="24" xfId="0" applyNumberFormat="1" applyFont="1" applyFill="1" applyBorder="1" applyAlignment="1" applyProtection="1">
      <alignment vertical="center"/>
      <protection locked="0"/>
    </xf>
    <xf numFmtId="164" fontId="3" fillId="36" borderId="38" xfId="0" applyNumberFormat="1" applyFont="1" applyFill="1" applyBorder="1" applyAlignment="1" applyProtection="1">
      <alignment vertical="center"/>
      <protection/>
    </xf>
    <xf numFmtId="164" fontId="3" fillId="36" borderId="39" xfId="0" applyNumberFormat="1" applyFont="1" applyFill="1" applyBorder="1" applyAlignment="1" applyProtection="1">
      <alignment vertical="center"/>
      <protection/>
    </xf>
    <xf numFmtId="164" fontId="3" fillId="36" borderId="15" xfId="0" applyNumberFormat="1" applyFont="1" applyFill="1" applyBorder="1" applyAlignment="1" applyProtection="1">
      <alignment vertical="center"/>
      <protection/>
    </xf>
    <xf numFmtId="164" fontId="4" fillId="37" borderId="40" xfId="0" applyNumberFormat="1" applyFont="1" applyFill="1" applyBorder="1" applyAlignment="1" applyProtection="1">
      <alignment vertical="center" wrapText="1"/>
      <protection locked="0"/>
    </xf>
    <xf numFmtId="164" fontId="4" fillId="37" borderId="41" xfId="0" applyNumberFormat="1" applyFont="1" applyFill="1" applyBorder="1" applyAlignment="1" applyProtection="1">
      <alignment vertical="center"/>
      <protection locked="0"/>
    </xf>
    <xf numFmtId="4" fontId="4" fillId="37" borderId="42" xfId="0" applyNumberFormat="1" applyFont="1" applyFill="1" applyBorder="1" applyAlignment="1" applyProtection="1">
      <alignment vertical="center"/>
      <protection locked="0"/>
    </xf>
    <xf numFmtId="164" fontId="3" fillId="36" borderId="30" xfId="0" applyNumberFormat="1" applyFont="1" applyFill="1" applyBorder="1" applyAlignment="1" applyProtection="1">
      <alignment vertical="center" wrapText="1"/>
      <protection locked="0"/>
    </xf>
    <xf numFmtId="164" fontId="4" fillId="36" borderId="12" xfId="0" applyNumberFormat="1" applyFont="1" applyFill="1" applyBorder="1" applyAlignment="1" applyProtection="1">
      <alignment vertical="center"/>
      <protection locked="0"/>
    </xf>
    <xf numFmtId="164" fontId="3" fillId="36" borderId="43" xfId="0" applyNumberFormat="1" applyFont="1" applyFill="1" applyBorder="1" applyAlignment="1" applyProtection="1">
      <alignment vertical="center" wrapText="1"/>
      <protection locked="0"/>
    </xf>
    <xf numFmtId="164" fontId="4" fillId="36" borderId="36" xfId="0" applyNumberFormat="1" applyFont="1" applyFill="1" applyBorder="1" applyAlignment="1" applyProtection="1">
      <alignment vertical="center" wrapText="1"/>
      <protection locked="0"/>
    </xf>
    <xf numFmtId="164" fontId="4" fillId="36" borderId="15" xfId="0" applyNumberFormat="1" applyFont="1" applyFill="1" applyBorder="1" applyAlignment="1" applyProtection="1">
      <alignment vertical="center"/>
      <protection locked="0"/>
    </xf>
    <xf numFmtId="164" fontId="4" fillId="36" borderId="40" xfId="0" applyNumberFormat="1" applyFont="1" applyFill="1" applyBorder="1" applyAlignment="1" applyProtection="1">
      <alignment vertical="center" wrapText="1"/>
      <protection locked="0"/>
    </xf>
    <xf numFmtId="164" fontId="4" fillId="36" borderId="41" xfId="0" applyNumberFormat="1" applyFont="1" applyFill="1" applyBorder="1" applyAlignment="1" applyProtection="1">
      <alignment vertical="center"/>
      <protection locked="0"/>
    </xf>
    <xf numFmtId="164" fontId="3" fillId="36" borderId="19" xfId="0" applyNumberFormat="1" applyFont="1" applyFill="1" applyBorder="1" applyAlignment="1" applyProtection="1">
      <alignment vertical="center"/>
      <protection/>
    </xf>
    <xf numFmtId="164" fontId="4" fillId="36" borderId="23" xfId="0" applyNumberFormat="1" applyFont="1" applyFill="1" applyBorder="1" applyAlignment="1" applyProtection="1">
      <alignment vertical="center" wrapText="1"/>
      <protection locked="0"/>
    </xf>
    <xf numFmtId="164" fontId="3" fillId="36" borderId="24" xfId="0" applyNumberFormat="1" applyFont="1" applyFill="1" applyBorder="1" applyAlignment="1" applyProtection="1">
      <alignment vertical="center"/>
      <protection/>
    </xf>
    <xf numFmtId="10" fontId="3" fillId="36" borderId="38" xfId="0" applyNumberFormat="1" applyFont="1" applyFill="1" applyBorder="1" applyAlignment="1" applyProtection="1">
      <alignment vertical="center"/>
      <protection/>
    </xf>
    <xf numFmtId="164" fontId="4" fillId="36" borderId="15" xfId="0" applyNumberFormat="1" applyFont="1" applyFill="1" applyBorder="1" applyAlignment="1" applyProtection="1">
      <alignment vertical="center"/>
      <protection/>
    </xf>
    <xf numFmtId="164" fontId="4" fillId="36" borderId="19" xfId="0" applyNumberFormat="1" applyFont="1" applyFill="1" applyBorder="1" applyAlignment="1" applyProtection="1">
      <alignment vertical="center"/>
      <protection/>
    </xf>
    <xf numFmtId="164" fontId="4" fillId="36" borderId="19" xfId="0" applyNumberFormat="1" applyFont="1" applyFill="1" applyBorder="1" applyAlignment="1" applyProtection="1">
      <alignment vertical="center"/>
      <protection locked="0"/>
    </xf>
    <xf numFmtId="164" fontId="4" fillId="36" borderId="24" xfId="0" applyNumberFormat="1" applyFont="1" applyFill="1" applyBorder="1" applyAlignment="1" applyProtection="1">
      <alignment vertical="center"/>
      <protection locked="0"/>
    </xf>
    <xf numFmtId="10" fontId="3" fillId="36" borderId="12" xfId="0" applyNumberFormat="1" applyFont="1" applyFill="1" applyBorder="1" applyAlignment="1" applyProtection="1">
      <alignment vertical="center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10" fontId="3" fillId="36" borderId="12" xfId="0" applyNumberFormat="1" applyFont="1" applyFill="1" applyBorder="1" applyAlignment="1" applyProtection="1">
      <alignment horizontal="center" vertical="center"/>
      <protection/>
    </xf>
    <xf numFmtId="165" fontId="4" fillId="37" borderId="15" xfId="0" applyNumberFormat="1" applyFont="1" applyFill="1" applyBorder="1" applyAlignment="1" applyProtection="1">
      <alignment vertical="center"/>
      <protection locked="0"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10" fontId="3" fillId="36" borderId="45" xfId="0" applyNumberFormat="1" applyFont="1" applyFill="1" applyBorder="1" applyAlignment="1" applyProtection="1">
      <alignment horizontal="center" vertical="center"/>
      <protection/>
    </xf>
    <xf numFmtId="4" fontId="3" fillId="36" borderId="46" xfId="0" applyNumberFormat="1" applyFont="1" applyFill="1" applyBorder="1" applyAlignment="1" applyProtection="1">
      <alignment horizontal="center" vertical="center" wrapText="1"/>
      <protection/>
    </xf>
    <xf numFmtId="4" fontId="3" fillId="36" borderId="46" xfId="0" applyNumberFormat="1" applyFont="1" applyFill="1" applyBorder="1" applyAlignment="1" applyProtection="1">
      <alignment horizontal="center" vertical="center"/>
      <protection/>
    </xf>
    <xf numFmtId="164" fontId="3" fillId="36" borderId="47" xfId="0" applyNumberFormat="1" applyFont="1" applyFill="1" applyBorder="1" applyAlignment="1" applyProtection="1">
      <alignment vertical="center"/>
      <protection/>
    </xf>
    <xf numFmtId="164" fontId="4" fillId="37" borderId="48" xfId="0" applyNumberFormat="1" applyFont="1" applyFill="1" applyBorder="1" applyAlignment="1" applyProtection="1">
      <alignment vertical="center"/>
      <protection locked="0"/>
    </xf>
    <xf numFmtId="164" fontId="4" fillId="37" borderId="49" xfId="0" applyNumberFormat="1" applyFont="1" applyFill="1" applyBorder="1" applyAlignment="1" applyProtection="1">
      <alignment vertical="center"/>
      <protection locked="0"/>
    </xf>
    <xf numFmtId="164" fontId="4" fillId="37" borderId="50" xfId="0" applyNumberFormat="1" applyFont="1" applyFill="1" applyBorder="1" applyAlignment="1" applyProtection="1">
      <alignment vertical="center"/>
      <protection locked="0"/>
    </xf>
    <xf numFmtId="164" fontId="3" fillId="36" borderId="51" xfId="0" applyNumberFormat="1" applyFont="1" applyFill="1" applyBorder="1" applyAlignment="1" applyProtection="1">
      <alignment vertical="center"/>
      <protection/>
    </xf>
    <xf numFmtId="164" fontId="3" fillId="36" borderId="52" xfId="0" applyNumberFormat="1" applyFont="1" applyFill="1" applyBorder="1" applyAlignment="1" applyProtection="1">
      <alignment vertical="center"/>
      <protection/>
    </xf>
    <xf numFmtId="164" fontId="3" fillId="36" borderId="48" xfId="0" applyNumberFormat="1" applyFont="1" applyFill="1" applyBorder="1" applyAlignment="1" applyProtection="1">
      <alignment vertical="center"/>
      <protection/>
    </xf>
    <xf numFmtId="164" fontId="4" fillId="37" borderId="53" xfId="0" applyNumberFormat="1" applyFont="1" applyFill="1" applyBorder="1" applyAlignment="1" applyProtection="1">
      <alignment vertical="center"/>
      <protection locked="0"/>
    </xf>
    <xf numFmtId="4" fontId="4" fillId="37" borderId="54" xfId="0" applyNumberFormat="1" applyFont="1" applyFill="1" applyBorder="1" applyAlignment="1" applyProtection="1">
      <alignment vertical="center"/>
      <protection locked="0"/>
    </xf>
    <xf numFmtId="164" fontId="4" fillId="36" borderId="55" xfId="0" applyNumberFormat="1" applyFont="1" applyFill="1" applyBorder="1" applyAlignment="1" applyProtection="1">
      <alignment vertical="center"/>
      <protection locked="0"/>
    </xf>
    <xf numFmtId="164" fontId="4" fillId="36" borderId="53" xfId="0" applyNumberFormat="1" applyFont="1" applyFill="1" applyBorder="1" applyAlignment="1" applyProtection="1">
      <alignment vertical="center"/>
      <protection locked="0"/>
    </xf>
    <xf numFmtId="164" fontId="3" fillId="36" borderId="49" xfId="0" applyNumberFormat="1" applyFont="1" applyFill="1" applyBorder="1" applyAlignment="1" applyProtection="1">
      <alignment vertical="center"/>
      <protection/>
    </xf>
    <xf numFmtId="164" fontId="3" fillId="36" borderId="50" xfId="0" applyNumberFormat="1" applyFont="1" applyFill="1" applyBorder="1" applyAlignment="1" applyProtection="1">
      <alignment vertical="center"/>
      <protection/>
    </xf>
    <xf numFmtId="10" fontId="3" fillId="36" borderId="51" xfId="0" applyNumberFormat="1" applyFont="1" applyFill="1" applyBorder="1" applyAlignment="1" applyProtection="1">
      <alignment vertical="center"/>
      <protection/>
    </xf>
    <xf numFmtId="164" fontId="4" fillId="36" borderId="49" xfId="0" applyNumberFormat="1" applyFont="1" applyFill="1" applyBorder="1" applyAlignment="1" applyProtection="1">
      <alignment vertical="center"/>
      <protection/>
    </xf>
    <xf numFmtId="164" fontId="4" fillId="36" borderId="49" xfId="0" applyNumberFormat="1" applyFont="1" applyFill="1" applyBorder="1" applyAlignment="1" applyProtection="1">
      <alignment vertical="center"/>
      <protection locked="0"/>
    </xf>
    <xf numFmtId="164" fontId="4" fillId="36" borderId="50" xfId="0" applyNumberFormat="1" applyFont="1" applyFill="1" applyBorder="1" applyAlignment="1" applyProtection="1">
      <alignment vertical="center"/>
      <protection locked="0"/>
    </xf>
    <xf numFmtId="10" fontId="3" fillId="36" borderId="55" xfId="0" applyNumberFormat="1" applyFont="1" applyFill="1" applyBorder="1" applyAlignment="1" applyProtection="1">
      <alignment vertical="center"/>
      <protection/>
    </xf>
    <xf numFmtId="4" fontId="3" fillId="36" borderId="56" xfId="0" applyNumberFormat="1" applyFont="1" applyFill="1" applyBorder="1" applyAlignment="1" applyProtection="1">
      <alignment horizontal="center" vertical="center"/>
      <protection/>
    </xf>
    <xf numFmtId="4" fontId="4" fillId="0" borderId="46" xfId="0" applyNumberFormat="1" applyFont="1" applyBorder="1" applyAlignment="1">
      <alignment/>
    </xf>
    <xf numFmtId="4" fontId="4" fillId="37" borderId="48" xfId="0" applyNumberFormat="1" applyFont="1" applyFill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horizontal="center" vertical="center"/>
      <protection/>
    </xf>
    <xf numFmtId="0" fontId="3" fillId="38" borderId="58" xfId="0" applyFont="1" applyFill="1" applyBorder="1" applyAlignment="1" applyProtection="1">
      <alignment horizontal="center" vertical="center" wrapText="1"/>
      <protection locked="0"/>
    </xf>
    <xf numFmtId="0" fontId="3" fillId="38" borderId="59" xfId="0" applyFont="1" applyFill="1" applyBorder="1" applyAlignment="1" applyProtection="1">
      <alignment horizontal="center" vertical="center" wrapText="1"/>
      <protection locked="0"/>
    </xf>
    <xf numFmtId="0" fontId="3" fillId="38" borderId="60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>
      <alignment/>
    </xf>
    <xf numFmtId="0" fontId="3" fillId="39" borderId="61" xfId="0" applyFont="1" applyFill="1" applyBorder="1" applyAlignment="1" applyProtection="1">
      <alignment vertical="center" wrapText="1"/>
      <protection/>
    </xf>
    <xf numFmtId="0" fontId="4" fillId="39" borderId="62" xfId="0" applyFont="1" applyFill="1" applyBorder="1" applyAlignment="1" applyProtection="1">
      <alignment vertical="center" wrapText="1"/>
      <protection/>
    </xf>
    <xf numFmtId="0" fontId="4" fillId="39" borderId="63" xfId="0" applyFont="1" applyFill="1" applyBorder="1" applyAlignment="1" applyProtection="1">
      <alignment vertical="center" wrapText="1"/>
      <protection/>
    </xf>
    <xf numFmtId="0" fontId="4" fillId="39" borderId="64" xfId="0" applyFont="1" applyFill="1" applyBorder="1" applyAlignment="1" applyProtection="1">
      <alignment vertical="center" wrapText="1"/>
      <protection/>
    </xf>
    <xf numFmtId="0" fontId="3" fillId="39" borderId="65" xfId="0" applyFont="1" applyFill="1" applyBorder="1" applyAlignment="1" applyProtection="1">
      <alignment vertical="center" wrapText="1"/>
      <protection/>
    </xf>
    <xf numFmtId="0" fontId="3" fillId="39" borderId="66" xfId="0" applyFont="1" applyFill="1" applyBorder="1" applyAlignment="1" applyProtection="1">
      <alignment vertical="center" wrapText="1"/>
      <protection/>
    </xf>
    <xf numFmtId="0" fontId="3" fillId="39" borderId="62" xfId="0" applyFont="1" applyFill="1" applyBorder="1" applyAlignment="1" applyProtection="1">
      <alignment vertical="center" wrapText="1"/>
      <protection/>
    </xf>
    <xf numFmtId="4" fontId="4" fillId="0" borderId="0" xfId="0" applyNumberFormat="1" applyFont="1" applyAlignment="1">
      <alignment/>
    </xf>
    <xf numFmtId="0" fontId="4" fillId="39" borderId="67" xfId="0" applyFont="1" applyFill="1" applyBorder="1" applyAlignment="1" applyProtection="1">
      <alignment vertical="center" wrapText="1"/>
      <protection/>
    </xf>
    <xf numFmtId="164" fontId="4" fillId="0" borderId="46" xfId="0" applyNumberFormat="1" applyFont="1" applyBorder="1" applyAlignment="1">
      <alignment/>
    </xf>
    <xf numFmtId="0" fontId="3" fillId="39" borderId="68" xfId="0" applyFont="1" applyFill="1" applyBorder="1" applyAlignment="1" applyProtection="1">
      <alignment vertical="center" wrapText="1"/>
      <protection/>
    </xf>
    <xf numFmtId="0" fontId="3" fillId="39" borderId="69" xfId="0" applyFont="1" applyFill="1" applyBorder="1" applyAlignment="1" applyProtection="1">
      <alignment vertical="center" wrapText="1"/>
      <protection/>
    </xf>
    <xf numFmtId="0" fontId="3" fillId="39" borderId="46" xfId="0" applyFont="1" applyFill="1" applyBorder="1" applyAlignment="1" applyProtection="1">
      <alignment vertical="center" wrapText="1"/>
      <protection/>
    </xf>
    <xf numFmtId="0" fontId="3" fillId="39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8" fontId="3" fillId="36" borderId="12" xfId="0" applyNumberFormat="1" applyFont="1" applyFill="1" applyBorder="1" applyAlignment="1" applyProtection="1">
      <alignment horizontal="center" vertical="center"/>
      <protection/>
    </xf>
    <xf numFmtId="169" fontId="3" fillId="36" borderId="12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4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4" fontId="3" fillId="0" borderId="46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4" fontId="4" fillId="37" borderId="49" xfId="0" applyNumberFormat="1" applyFont="1" applyFill="1" applyBorder="1" applyAlignment="1" applyProtection="1">
      <alignment vertical="center"/>
      <protection locked="0"/>
    </xf>
    <xf numFmtId="4" fontId="4" fillId="36" borderId="4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2" fontId="3" fillId="36" borderId="12" xfId="0" applyNumberFormat="1" applyFont="1" applyFill="1" applyBorder="1" applyAlignment="1" applyProtection="1">
      <alignment horizontal="center" vertical="center"/>
      <protection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56" t="s">
        <v>68</v>
      </c>
      <c r="B55" s="156"/>
      <c r="C55" s="156"/>
      <c r="D55" s="156"/>
      <c r="E55" s="156"/>
      <c r="F55" s="156"/>
      <c r="G55" s="156"/>
      <c r="H55" s="156"/>
      <c r="I55" s="156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57" t="s">
        <v>69</v>
      </c>
      <c r="B56" s="157"/>
      <c r="C56" s="157"/>
      <c r="D56" s="157"/>
      <c r="E56" s="157"/>
      <c r="F56" s="157"/>
      <c r="G56" s="157"/>
      <c r="H56" s="157"/>
      <c r="I56" s="157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58"/>
      <c r="B57" s="158"/>
      <c r="C57" s="158"/>
      <c r="D57" s="158"/>
      <c r="E57" s="158"/>
      <c r="F57" s="158"/>
      <c r="G57" s="158"/>
      <c r="H57" s="158"/>
      <c r="I57" s="15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58"/>
      <c r="B58" s="158"/>
      <c r="C58" s="158"/>
      <c r="D58" s="158"/>
      <c r="E58" s="158"/>
      <c r="F58" s="158"/>
      <c r="G58" s="158"/>
      <c r="H58" s="158"/>
      <c r="I58" s="15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73"/>
  <sheetViews>
    <sheetView workbookViewId="0" topLeftCell="A1">
      <selection activeCell="B2" sqref="A1:IV16384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421875" style="0" customWidth="1"/>
    <col min="12" max="12" width="12.00390625" style="0" bestFit="1" customWidth="1"/>
    <col min="13" max="17" width="12.7109375" style="0" bestFit="1" customWidth="1"/>
    <col min="18" max="18" width="12.7109375" style="0" customWidth="1"/>
  </cols>
  <sheetData>
    <row r="1" ht="12.75">
      <c r="J1" t="s">
        <v>75</v>
      </c>
    </row>
    <row r="2" spans="2:12" ht="27" customHeight="1">
      <c r="B2" s="159" t="s">
        <v>101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ht="13.5" thickBot="1"/>
    <row r="4" spans="2:18" ht="60.75" customHeight="1" thickBot="1" thickTop="1">
      <c r="B4" s="120" t="s">
        <v>70</v>
      </c>
      <c r="C4" s="121" t="s">
        <v>78</v>
      </c>
      <c r="D4" s="122" t="s">
        <v>77</v>
      </c>
      <c r="E4" s="122" t="s">
        <v>76</v>
      </c>
      <c r="F4" s="122" t="s">
        <v>84</v>
      </c>
      <c r="G4" s="122" t="s">
        <v>79</v>
      </c>
      <c r="H4" s="122" t="s">
        <v>72</v>
      </c>
      <c r="I4" s="122" t="s">
        <v>71</v>
      </c>
      <c r="J4" s="122" t="s">
        <v>73</v>
      </c>
      <c r="K4" s="122" t="s">
        <v>74</v>
      </c>
      <c r="L4" s="123" t="s">
        <v>86</v>
      </c>
      <c r="M4" s="146" t="s">
        <v>98</v>
      </c>
      <c r="N4" s="146" t="s">
        <v>96</v>
      </c>
      <c r="O4" s="146" t="s">
        <v>97</v>
      </c>
      <c r="P4" s="146" t="s">
        <v>99</v>
      </c>
      <c r="Q4" s="146" t="s">
        <v>100</v>
      </c>
      <c r="R4" s="124" t="s">
        <v>93</v>
      </c>
    </row>
    <row r="5" spans="2:18" ht="30.75" customHeight="1" thickBot="1">
      <c r="B5" s="125" t="s">
        <v>19</v>
      </c>
      <c r="C5" s="61">
        <f aca="true" t="shared" si="0" ref="C5:Q5">C6+C7</f>
        <v>22073023.2</v>
      </c>
      <c r="D5" s="61">
        <f t="shared" si="0"/>
        <v>20253758.83</v>
      </c>
      <c r="E5" s="61">
        <f t="shared" si="0"/>
        <v>19890707.900000002</v>
      </c>
      <c r="F5" s="61">
        <f t="shared" si="0"/>
        <v>24057035.43</v>
      </c>
      <c r="G5" s="61">
        <f t="shared" si="0"/>
        <v>21386323.03</v>
      </c>
      <c r="H5" s="61">
        <f t="shared" si="0"/>
        <v>25866253.97</v>
      </c>
      <c r="I5" s="61">
        <f t="shared" si="0"/>
        <v>22000000</v>
      </c>
      <c r="J5" s="61">
        <f t="shared" si="0"/>
        <v>23000000</v>
      </c>
      <c r="K5" s="61">
        <f t="shared" si="0"/>
        <v>20000000</v>
      </c>
      <c r="L5" s="99">
        <f t="shared" si="0"/>
        <v>20100000</v>
      </c>
      <c r="M5" s="99">
        <f t="shared" si="0"/>
        <v>20000000</v>
      </c>
      <c r="N5" s="99">
        <f t="shared" si="0"/>
        <v>21000000</v>
      </c>
      <c r="O5" s="99">
        <f t="shared" si="0"/>
        <v>21000000</v>
      </c>
      <c r="P5" s="99">
        <f t="shared" si="0"/>
        <v>21000000</v>
      </c>
      <c r="Q5" s="99">
        <f t="shared" si="0"/>
        <v>21000000</v>
      </c>
      <c r="R5" s="124"/>
    </row>
    <row r="6" spans="2:18" ht="20.25" customHeight="1" thickTop="1">
      <c r="B6" s="126" t="s">
        <v>20</v>
      </c>
      <c r="C6" s="62">
        <v>17624822.75</v>
      </c>
      <c r="D6" s="63">
        <v>18995152.36</v>
      </c>
      <c r="E6" s="64">
        <v>18982366.48</v>
      </c>
      <c r="F6" s="94">
        <v>19856965.48</v>
      </c>
      <c r="G6" s="63">
        <v>19995980.59</v>
      </c>
      <c r="H6" s="63">
        <v>18780135</v>
      </c>
      <c r="I6" s="63">
        <v>20000000</v>
      </c>
      <c r="J6" s="63">
        <v>21000000</v>
      </c>
      <c r="K6" s="63">
        <v>19500000</v>
      </c>
      <c r="L6" s="119">
        <v>19500000</v>
      </c>
      <c r="M6" s="118">
        <v>19000000</v>
      </c>
      <c r="N6" s="118">
        <v>20000000</v>
      </c>
      <c r="O6" s="118">
        <v>20000000</v>
      </c>
      <c r="P6" s="118">
        <v>20000000</v>
      </c>
      <c r="Q6" s="118">
        <v>20000000</v>
      </c>
      <c r="R6" s="118"/>
    </row>
    <row r="7" spans="2:18" ht="24" customHeight="1">
      <c r="B7" s="127" t="s">
        <v>21</v>
      </c>
      <c r="C7" s="65">
        <v>4448200.45</v>
      </c>
      <c r="D7" s="66">
        <v>1258606.47</v>
      </c>
      <c r="E7" s="67">
        <v>908341.42</v>
      </c>
      <c r="F7" s="67">
        <v>4200069.95</v>
      </c>
      <c r="G7" s="66">
        <v>1390342.44</v>
      </c>
      <c r="H7" s="66">
        <v>7086118.97</v>
      </c>
      <c r="I7" s="66">
        <v>2000000</v>
      </c>
      <c r="J7" s="66">
        <v>2000000</v>
      </c>
      <c r="K7" s="66">
        <v>500000</v>
      </c>
      <c r="L7" s="101">
        <v>600000</v>
      </c>
      <c r="M7" s="152">
        <v>1000000</v>
      </c>
      <c r="N7" s="118">
        <v>1000000</v>
      </c>
      <c r="O7" s="118">
        <v>1000000</v>
      </c>
      <c r="P7" s="118">
        <v>1000000</v>
      </c>
      <c r="Q7" s="118">
        <v>1000000</v>
      </c>
      <c r="R7" s="124"/>
    </row>
    <row r="8" spans="2:18" ht="26.25" customHeight="1" thickBot="1">
      <c r="B8" s="128" t="s">
        <v>22</v>
      </c>
      <c r="C8" s="68">
        <v>391709.1</v>
      </c>
      <c r="D8" s="69">
        <v>563056.43</v>
      </c>
      <c r="E8" s="69">
        <v>350817.29</v>
      </c>
      <c r="F8" s="69">
        <v>602654.44</v>
      </c>
      <c r="G8" s="69">
        <v>804382.44</v>
      </c>
      <c r="H8" s="69">
        <v>654000</v>
      </c>
      <c r="I8" s="69">
        <v>2000000</v>
      </c>
      <c r="J8" s="69">
        <v>2000000</v>
      </c>
      <c r="K8" s="69">
        <v>500000</v>
      </c>
      <c r="L8" s="102">
        <v>600000</v>
      </c>
      <c r="M8" s="118">
        <v>800000</v>
      </c>
      <c r="N8" s="118">
        <v>600000</v>
      </c>
      <c r="O8" s="118">
        <v>500000</v>
      </c>
      <c r="P8" s="118">
        <v>500000</v>
      </c>
      <c r="Q8" s="118">
        <v>500000</v>
      </c>
      <c r="R8" s="124"/>
    </row>
    <row r="9" spans="2:18" ht="25.5" customHeight="1" thickBot="1">
      <c r="B9" s="125" t="s">
        <v>23</v>
      </c>
      <c r="C9" s="61">
        <f>C10+C11</f>
        <v>22409621.75</v>
      </c>
      <c r="D9" s="61">
        <f aca="true" t="shared" si="1" ref="D9:Q9">D10+D11</f>
        <v>23897881.060000002</v>
      </c>
      <c r="E9" s="61">
        <f t="shared" si="1"/>
        <v>24141370.96</v>
      </c>
      <c r="F9" s="61">
        <f t="shared" si="1"/>
        <v>28317914.01</v>
      </c>
      <c r="G9" s="61">
        <f t="shared" si="1"/>
        <v>24903052.119999997</v>
      </c>
      <c r="H9" s="61">
        <f t="shared" si="1"/>
        <v>29692239.2</v>
      </c>
      <c r="I9" s="61">
        <f t="shared" si="1"/>
        <v>16200000</v>
      </c>
      <c r="J9" s="61">
        <f t="shared" si="1"/>
        <v>17100000</v>
      </c>
      <c r="K9" s="61">
        <f t="shared" si="1"/>
        <v>17500000</v>
      </c>
      <c r="L9" s="99">
        <f t="shared" si="1"/>
        <v>17700000</v>
      </c>
      <c r="M9" s="99">
        <f t="shared" si="1"/>
        <v>17800000</v>
      </c>
      <c r="N9" s="99">
        <f t="shared" si="1"/>
        <v>17800000</v>
      </c>
      <c r="O9" s="99">
        <f t="shared" si="1"/>
        <v>17800000</v>
      </c>
      <c r="P9" s="99">
        <f t="shared" si="1"/>
        <v>17800000</v>
      </c>
      <c r="Q9" s="99">
        <f t="shared" si="1"/>
        <v>18300000</v>
      </c>
      <c r="R9" s="124"/>
    </row>
    <row r="10" spans="2:18" ht="21" customHeight="1" thickTop="1">
      <c r="B10" s="126" t="s">
        <v>24</v>
      </c>
      <c r="C10" s="62">
        <v>16068969.17</v>
      </c>
      <c r="D10" s="63">
        <v>17532283.87</v>
      </c>
      <c r="E10" s="63">
        <v>18157841.16</v>
      </c>
      <c r="F10" s="63">
        <v>20356255.14</v>
      </c>
      <c r="G10" s="63">
        <v>20546474.88</v>
      </c>
      <c r="H10" s="63">
        <v>18665135</v>
      </c>
      <c r="I10" s="63">
        <v>16100000</v>
      </c>
      <c r="J10" s="63">
        <v>17000000</v>
      </c>
      <c r="K10" s="63">
        <v>17400000</v>
      </c>
      <c r="L10" s="100">
        <v>17600000</v>
      </c>
      <c r="M10" s="118">
        <v>17500000</v>
      </c>
      <c r="N10" s="118">
        <v>17500000</v>
      </c>
      <c r="O10" s="118">
        <v>17500000</v>
      </c>
      <c r="P10" s="118">
        <v>17500000</v>
      </c>
      <c r="Q10" s="118">
        <v>18000000</v>
      </c>
      <c r="R10" s="124"/>
    </row>
    <row r="11" spans="2:18" ht="22.5" customHeight="1" thickBot="1">
      <c r="B11" s="128" t="s">
        <v>25</v>
      </c>
      <c r="C11" s="68">
        <v>6340652.58</v>
      </c>
      <c r="D11" s="69">
        <v>6365597.19</v>
      </c>
      <c r="E11" s="66">
        <v>5983529.8</v>
      </c>
      <c r="F11" s="74">
        <v>7961658.87</v>
      </c>
      <c r="G11" s="69">
        <v>4356577.24</v>
      </c>
      <c r="H11" s="69">
        <v>11027104.2</v>
      </c>
      <c r="I11" s="69">
        <v>100000</v>
      </c>
      <c r="J11" s="69">
        <v>100000</v>
      </c>
      <c r="K11" s="69">
        <v>100000</v>
      </c>
      <c r="L11" s="102">
        <v>100000</v>
      </c>
      <c r="M11" s="118">
        <v>300000</v>
      </c>
      <c r="N11" s="118">
        <v>300000</v>
      </c>
      <c r="O11" s="118">
        <v>300000</v>
      </c>
      <c r="P11" s="118">
        <v>300000</v>
      </c>
      <c r="Q11" s="118">
        <v>300000</v>
      </c>
      <c r="R11" s="124"/>
    </row>
    <row r="12" spans="2:18" ht="25.5" customHeight="1" thickBot="1">
      <c r="B12" s="129" t="s">
        <v>26</v>
      </c>
      <c r="C12" s="70">
        <f>C5-C9</f>
        <v>-336598.55000000075</v>
      </c>
      <c r="D12" s="70">
        <f>D5-D9</f>
        <v>-3644122.230000004</v>
      </c>
      <c r="E12" s="70">
        <f aca="true" t="shared" si="2" ref="E12:Q12">E5-E9</f>
        <v>-4250663.059999999</v>
      </c>
      <c r="F12" s="70">
        <f t="shared" si="2"/>
        <v>-4260878.580000002</v>
      </c>
      <c r="G12" s="70">
        <f t="shared" si="2"/>
        <v>-3516729.089999996</v>
      </c>
      <c r="H12" s="70">
        <f t="shared" si="2"/>
        <v>-3825985.2300000004</v>
      </c>
      <c r="I12" s="70">
        <f t="shared" si="2"/>
        <v>5800000</v>
      </c>
      <c r="J12" s="70">
        <f t="shared" si="2"/>
        <v>5900000</v>
      </c>
      <c r="K12" s="70">
        <f t="shared" si="2"/>
        <v>2500000</v>
      </c>
      <c r="L12" s="103">
        <f t="shared" si="2"/>
        <v>2400000</v>
      </c>
      <c r="M12" s="103">
        <f t="shared" si="2"/>
        <v>2200000</v>
      </c>
      <c r="N12" s="103">
        <f t="shared" si="2"/>
        <v>3200000</v>
      </c>
      <c r="O12" s="103">
        <f t="shared" si="2"/>
        <v>3200000</v>
      </c>
      <c r="P12" s="103">
        <f t="shared" si="2"/>
        <v>3200000</v>
      </c>
      <c r="Q12" s="103">
        <f t="shared" si="2"/>
        <v>2700000</v>
      </c>
      <c r="R12" s="124"/>
    </row>
    <row r="13" spans="2:18" ht="21" customHeight="1" thickBot="1" thickTop="1">
      <c r="B13" s="130" t="s">
        <v>27</v>
      </c>
      <c r="C13" s="71">
        <f>C14-C24</f>
        <v>974848.5600000005</v>
      </c>
      <c r="D13" s="71">
        <f aca="true" t="shared" si="3" ref="D13:Q13">D14-D24</f>
        <v>4548260.890000001</v>
      </c>
      <c r="E13" s="71">
        <f t="shared" si="3"/>
        <v>4264539.380000001</v>
      </c>
      <c r="F13" s="71">
        <f t="shared" si="3"/>
        <v>4260878.58</v>
      </c>
      <c r="G13" s="71">
        <f t="shared" si="3"/>
        <v>3516729.09</v>
      </c>
      <c r="H13" s="71">
        <f t="shared" si="3"/>
        <v>3815985.2299999995</v>
      </c>
      <c r="I13" s="71">
        <f t="shared" si="3"/>
        <v>40000</v>
      </c>
      <c r="J13" s="71">
        <f t="shared" si="3"/>
        <v>3995662.4000000036</v>
      </c>
      <c r="K13" s="71">
        <f t="shared" si="3"/>
        <v>6693204.400000004</v>
      </c>
      <c r="L13" s="104">
        <f t="shared" si="3"/>
        <v>6332711.820000004</v>
      </c>
      <c r="M13" s="104">
        <f t="shared" si="3"/>
        <v>7249080.820000004</v>
      </c>
      <c r="N13" s="104">
        <f t="shared" si="3"/>
        <v>7884080.820000004</v>
      </c>
      <c r="O13" s="104">
        <f t="shared" si="3"/>
        <v>9434080.820000004</v>
      </c>
      <c r="P13" s="104">
        <f t="shared" si="3"/>
        <v>10484080.820000004</v>
      </c>
      <c r="Q13" s="104">
        <f t="shared" si="3"/>
        <v>11184080.820000004</v>
      </c>
      <c r="R13" s="124"/>
    </row>
    <row r="14" spans="2:18" ht="26.25" customHeight="1" thickTop="1">
      <c r="B14" s="131" t="s">
        <v>28</v>
      </c>
      <c r="C14" s="72">
        <f>C15+C17+C19+C20+C21+C22+C23</f>
        <v>4981994.23</v>
      </c>
      <c r="D14" s="72">
        <f>D15+D17+D19+D20+D21+D22+D23</f>
        <v>5344932.12</v>
      </c>
      <c r="E14" s="72">
        <f>E15+E17+E19+E20+E21+E22+E23</f>
        <v>5015698.380000001</v>
      </c>
      <c r="F14" s="72">
        <f>F15+F17+F19+F20+F21+F22+F23</f>
        <v>6166838.86</v>
      </c>
      <c r="G14" s="72">
        <f aca="true" t="shared" si="4" ref="G14:Q14">G15+G17+G19+G20+G21+G23+G22</f>
        <v>5484419.37</v>
      </c>
      <c r="H14" s="72">
        <f t="shared" si="4"/>
        <v>5048819.8</v>
      </c>
      <c r="I14" s="72">
        <f t="shared" si="4"/>
        <v>436120.18</v>
      </c>
      <c r="J14" s="72">
        <f t="shared" si="4"/>
        <v>5830000.000000004</v>
      </c>
      <c r="K14" s="72">
        <f t="shared" si="4"/>
        <v>9895662.400000004</v>
      </c>
      <c r="L14" s="72">
        <f t="shared" si="4"/>
        <v>9193204.400000004</v>
      </c>
      <c r="M14" s="72">
        <f t="shared" si="4"/>
        <v>8732711.820000004</v>
      </c>
      <c r="N14" s="72">
        <f t="shared" si="4"/>
        <v>9449080.820000004</v>
      </c>
      <c r="O14" s="72">
        <f t="shared" si="4"/>
        <v>11084080.820000004</v>
      </c>
      <c r="P14" s="72">
        <f t="shared" si="4"/>
        <v>12634080.820000004</v>
      </c>
      <c r="Q14" s="72">
        <f t="shared" si="4"/>
        <v>13684080.820000004</v>
      </c>
      <c r="R14" s="124"/>
    </row>
    <row r="15" spans="2:18" ht="23.25" customHeight="1">
      <c r="B15" s="127" t="s">
        <v>29</v>
      </c>
      <c r="C15" s="65">
        <v>3507517.36</v>
      </c>
      <c r="D15" s="66">
        <v>4706682.11</v>
      </c>
      <c r="E15" s="66">
        <v>4749809.73</v>
      </c>
      <c r="F15" s="66">
        <v>6166838.86</v>
      </c>
      <c r="G15" s="66">
        <v>5470542.44</v>
      </c>
      <c r="H15" s="66">
        <v>4727819.8</v>
      </c>
      <c r="I15" s="66">
        <v>426120.18</v>
      </c>
      <c r="J15" s="66"/>
      <c r="K15" s="66"/>
      <c r="L15" s="101"/>
      <c r="M15" s="124"/>
      <c r="N15" s="124"/>
      <c r="O15" s="124"/>
      <c r="P15" s="124"/>
      <c r="Q15" s="124"/>
      <c r="R15" s="124"/>
    </row>
    <row r="16" spans="2:18" ht="57.75" customHeight="1">
      <c r="B16" s="127" t="s">
        <v>30</v>
      </c>
      <c r="C16" s="65">
        <v>3507517.36</v>
      </c>
      <c r="D16" s="66"/>
      <c r="E16" s="66"/>
      <c r="F16" s="66">
        <v>951570.06</v>
      </c>
      <c r="G16" s="66">
        <v>723386.73</v>
      </c>
      <c r="H16" s="66">
        <v>3502070.22</v>
      </c>
      <c r="I16" s="66">
        <v>0</v>
      </c>
      <c r="J16" s="66">
        <v>0</v>
      </c>
      <c r="K16" s="66">
        <v>0</v>
      </c>
      <c r="L16" s="101">
        <v>0</v>
      </c>
      <c r="M16" s="124"/>
      <c r="N16" s="124"/>
      <c r="O16" s="124"/>
      <c r="P16" s="124"/>
      <c r="Q16" s="124"/>
      <c r="R16" s="124"/>
    </row>
    <row r="17" spans="2:18" ht="24.75" customHeight="1">
      <c r="B17" s="127" t="s">
        <v>31</v>
      </c>
      <c r="C17" s="65"/>
      <c r="D17" s="66"/>
      <c r="E17" s="66"/>
      <c r="F17" s="66"/>
      <c r="G17" s="66">
        <v>0</v>
      </c>
      <c r="H17" s="66">
        <v>0</v>
      </c>
      <c r="I17" s="66"/>
      <c r="J17" s="66"/>
      <c r="K17" s="66"/>
      <c r="L17" s="101"/>
      <c r="M17" s="124"/>
      <c r="N17" s="124"/>
      <c r="O17" s="124"/>
      <c r="P17" s="124"/>
      <c r="Q17" s="124"/>
      <c r="R17" s="124"/>
    </row>
    <row r="18" spans="2:18" ht="43.5" customHeight="1">
      <c r="B18" s="127" t="s">
        <v>32</v>
      </c>
      <c r="C18" s="65"/>
      <c r="D18" s="66"/>
      <c r="E18" s="66"/>
      <c r="F18" s="66"/>
      <c r="G18" s="66">
        <v>0</v>
      </c>
      <c r="H18" s="66">
        <v>0</v>
      </c>
      <c r="I18" s="66"/>
      <c r="J18" s="66"/>
      <c r="K18" s="66"/>
      <c r="L18" s="101"/>
      <c r="M18" s="124"/>
      <c r="N18" s="124"/>
      <c r="O18" s="124"/>
      <c r="P18" s="124"/>
      <c r="Q18" s="124"/>
      <c r="R18" s="124"/>
    </row>
    <row r="19" spans="2:18" ht="24" customHeight="1">
      <c r="B19" s="127" t="s">
        <v>33</v>
      </c>
      <c r="C19" s="65"/>
      <c r="D19" s="66"/>
      <c r="E19" s="66"/>
      <c r="F19" s="66"/>
      <c r="G19" s="66">
        <v>0</v>
      </c>
      <c r="H19" s="66">
        <v>321000</v>
      </c>
      <c r="I19" s="66">
        <v>10000</v>
      </c>
      <c r="J19" s="66"/>
      <c r="K19" s="66"/>
      <c r="L19" s="101"/>
      <c r="M19" s="124"/>
      <c r="N19" s="124"/>
      <c r="O19" s="124"/>
      <c r="P19" s="124"/>
      <c r="Q19" s="124"/>
      <c r="R19" s="124"/>
    </row>
    <row r="20" spans="2:18" ht="28.5" customHeight="1">
      <c r="B20" s="127" t="s">
        <v>34</v>
      </c>
      <c r="C20" s="65"/>
      <c r="D20" s="66"/>
      <c r="E20" s="66"/>
      <c r="F20" s="66"/>
      <c r="G20" s="66">
        <v>0</v>
      </c>
      <c r="H20" s="66">
        <v>0</v>
      </c>
      <c r="I20" s="66"/>
      <c r="J20" s="66"/>
      <c r="K20" s="66"/>
      <c r="L20" s="101"/>
      <c r="M20" s="124"/>
      <c r="N20" s="124"/>
      <c r="O20" s="124"/>
      <c r="P20" s="124"/>
      <c r="Q20" s="124"/>
      <c r="R20" s="124"/>
    </row>
    <row r="21" spans="2:18" ht="27" customHeight="1">
      <c r="B21" s="127" t="s">
        <v>35</v>
      </c>
      <c r="C21" s="65"/>
      <c r="D21" s="66"/>
      <c r="E21" s="66"/>
      <c r="F21" s="66"/>
      <c r="G21" s="66">
        <v>0</v>
      </c>
      <c r="H21" s="66">
        <v>0</v>
      </c>
      <c r="I21" s="66"/>
      <c r="J21" s="66"/>
      <c r="K21" s="66"/>
      <c r="L21" s="101"/>
      <c r="M21" s="124"/>
      <c r="N21" s="124"/>
      <c r="O21" s="124"/>
      <c r="P21" s="124"/>
      <c r="Q21" s="124"/>
      <c r="R21" s="124"/>
    </row>
    <row r="22" spans="2:18" ht="23.25" customHeight="1">
      <c r="B22" s="127" t="s">
        <v>36</v>
      </c>
      <c r="C22" s="65">
        <v>1474476.87</v>
      </c>
      <c r="D22" s="66">
        <v>638250.01</v>
      </c>
      <c r="E22" s="66">
        <v>265888.65</v>
      </c>
      <c r="F22" s="66"/>
      <c r="G22" s="132">
        <f>E53+E46</f>
        <v>13876.929999999702</v>
      </c>
      <c r="H22" s="132"/>
      <c r="I22" s="132">
        <f>H53+H46</f>
        <v>0</v>
      </c>
      <c r="J22" s="132">
        <f>I53+I46</f>
        <v>5830000.000000004</v>
      </c>
      <c r="K22" s="132">
        <f aca="true" t="shared" si="5" ref="K22:Q22">J53+J46</f>
        <v>9895662.400000004</v>
      </c>
      <c r="L22" s="132">
        <f t="shared" si="5"/>
        <v>9193204.400000004</v>
      </c>
      <c r="M22" s="132">
        <f t="shared" si="5"/>
        <v>8732711.820000004</v>
      </c>
      <c r="N22" s="132">
        <f t="shared" si="5"/>
        <v>9449080.820000004</v>
      </c>
      <c r="O22" s="132">
        <f t="shared" si="5"/>
        <v>11084080.820000004</v>
      </c>
      <c r="P22" s="132">
        <f t="shared" si="5"/>
        <v>12634080.820000004</v>
      </c>
      <c r="Q22" s="132">
        <f t="shared" si="5"/>
        <v>13684080.820000004</v>
      </c>
      <c r="R22" s="124"/>
    </row>
    <row r="23" spans="2:18" ht="21.75" customHeight="1" thickBot="1">
      <c r="B23" s="133" t="s">
        <v>37</v>
      </c>
      <c r="C23" s="73"/>
      <c r="D23" s="74"/>
      <c r="E23" s="74"/>
      <c r="F23" s="74"/>
      <c r="G23" s="74"/>
      <c r="H23" s="74"/>
      <c r="I23" s="74"/>
      <c r="J23" s="74"/>
      <c r="K23" s="74"/>
      <c r="L23" s="106"/>
      <c r="M23" s="124"/>
      <c r="N23" s="124"/>
      <c r="O23" s="124"/>
      <c r="P23" s="124"/>
      <c r="Q23" s="124"/>
      <c r="R23" s="124"/>
    </row>
    <row r="24" spans="2:18" ht="24.75" customHeight="1" thickBot="1" thickTop="1">
      <c r="B24" s="130" t="s">
        <v>38</v>
      </c>
      <c r="C24" s="71">
        <f>C25+C27+C29+C30</f>
        <v>4007145.67</v>
      </c>
      <c r="D24" s="71">
        <f aca="true" t="shared" si="6" ref="D24:R24">D25+D27+D29+D30</f>
        <v>796671.23</v>
      </c>
      <c r="E24" s="71">
        <f t="shared" si="6"/>
        <v>751159</v>
      </c>
      <c r="F24" s="71">
        <f t="shared" si="6"/>
        <v>1905960.28</v>
      </c>
      <c r="G24" s="71">
        <f t="shared" si="6"/>
        <v>1967690.28</v>
      </c>
      <c r="H24" s="71">
        <f t="shared" si="6"/>
        <v>1232834.57</v>
      </c>
      <c r="I24" s="71">
        <f t="shared" si="6"/>
        <v>396120.18</v>
      </c>
      <c r="J24" s="71">
        <f t="shared" si="6"/>
        <v>1834337.6</v>
      </c>
      <c r="K24" s="71">
        <f t="shared" si="6"/>
        <v>3202458</v>
      </c>
      <c r="L24" s="104">
        <f t="shared" si="6"/>
        <v>2860492.58</v>
      </c>
      <c r="M24" s="104">
        <f t="shared" si="6"/>
        <v>1483631</v>
      </c>
      <c r="N24" s="104">
        <f t="shared" si="6"/>
        <v>1565000</v>
      </c>
      <c r="O24" s="104">
        <f t="shared" si="6"/>
        <v>1650000</v>
      </c>
      <c r="P24" s="104">
        <f t="shared" si="6"/>
        <v>2150000</v>
      </c>
      <c r="Q24" s="104">
        <f t="shared" si="6"/>
        <v>2500000</v>
      </c>
      <c r="R24" s="104">
        <f t="shared" si="6"/>
        <v>17642039.36</v>
      </c>
    </row>
    <row r="25" spans="2:19" ht="27.75" customHeight="1" thickTop="1">
      <c r="B25" s="126" t="s">
        <v>39</v>
      </c>
      <c r="C25" s="62">
        <v>4007145.67</v>
      </c>
      <c r="D25" s="63">
        <v>796671.23</v>
      </c>
      <c r="E25" s="63">
        <v>751159</v>
      </c>
      <c r="F25" s="63">
        <v>1905960.28</v>
      </c>
      <c r="G25" s="63">
        <v>1646690.28</v>
      </c>
      <c r="H25" s="75">
        <v>1222834.57</v>
      </c>
      <c r="I25" s="75">
        <v>396120.18</v>
      </c>
      <c r="J25" s="75">
        <v>1834337.6</v>
      </c>
      <c r="K25" s="75">
        <v>3202458</v>
      </c>
      <c r="L25" s="107">
        <v>2860492.58</v>
      </c>
      <c r="M25" s="118">
        <v>1483631</v>
      </c>
      <c r="N25" s="118">
        <v>1565000</v>
      </c>
      <c r="O25" s="118">
        <v>1650000</v>
      </c>
      <c r="P25" s="118">
        <v>2150000</v>
      </c>
      <c r="Q25" s="118">
        <v>2500000</v>
      </c>
      <c r="R25" s="150">
        <f>SUM(I25:Q25)</f>
        <v>17642039.36</v>
      </c>
      <c r="S25" s="132">
        <f>R25+H25</f>
        <v>18864873.93</v>
      </c>
    </row>
    <row r="26" spans="2:19" ht="66.75" customHeight="1">
      <c r="B26" s="127" t="s">
        <v>40</v>
      </c>
      <c r="C26" s="65">
        <v>3755189.42</v>
      </c>
      <c r="D26" s="66">
        <v>500592.63</v>
      </c>
      <c r="E26" s="66"/>
      <c r="F26" s="66">
        <v>245250</v>
      </c>
      <c r="G26" s="66">
        <v>245250</v>
      </c>
      <c r="H26" s="66">
        <v>261000</v>
      </c>
      <c r="I26" s="66">
        <v>395456.9</v>
      </c>
      <c r="J26" s="66">
        <v>341000</v>
      </c>
      <c r="K26" s="66">
        <v>361000</v>
      </c>
      <c r="L26" s="101">
        <v>430748.4</v>
      </c>
      <c r="M26" s="118">
        <v>250000</v>
      </c>
      <c r="N26" s="118">
        <v>250000</v>
      </c>
      <c r="O26" s="118">
        <v>500000</v>
      </c>
      <c r="P26" s="118">
        <v>1000000</v>
      </c>
      <c r="Q26" s="118">
        <v>1500000</v>
      </c>
      <c r="R26" s="151">
        <f>SUM(I26:Q26)</f>
        <v>5028205.3</v>
      </c>
      <c r="S26" s="141">
        <f>R26+H26</f>
        <v>5289205.3</v>
      </c>
    </row>
    <row r="27" spans="2:18" ht="33.75" customHeight="1">
      <c r="B27" s="127" t="s">
        <v>41</v>
      </c>
      <c r="C27" s="65"/>
      <c r="D27" s="66"/>
      <c r="E27" s="66"/>
      <c r="F27" s="66"/>
      <c r="G27" s="66"/>
      <c r="H27" s="66"/>
      <c r="I27" s="66"/>
      <c r="J27" s="66"/>
      <c r="K27" s="66"/>
      <c r="L27" s="101"/>
      <c r="M27" s="124"/>
      <c r="N27" s="124"/>
      <c r="O27" s="124"/>
      <c r="P27" s="124"/>
      <c r="Q27" s="124"/>
      <c r="R27" s="124"/>
    </row>
    <row r="28" spans="2:18" ht="76.5" customHeight="1">
      <c r="B28" s="127" t="s">
        <v>42</v>
      </c>
      <c r="C28" s="65"/>
      <c r="D28" s="66"/>
      <c r="E28" s="66"/>
      <c r="F28" s="66"/>
      <c r="G28" s="66"/>
      <c r="H28" s="66"/>
      <c r="I28" s="66"/>
      <c r="J28" s="66"/>
      <c r="K28" s="66"/>
      <c r="L28" s="101"/>
      <c r="M28" s="124"/>
      <c r="N28" s="124"/>
      <c r="O28" s="124"/>
      <c r="P28" s="124"/>
      <c r="Q28" s="124"/>
      <c r="R28" s="124"/>
    </row>
    <row r="29" spans="2:18" ht="23.25" customHeight="1">
      <c r="B29" s="127" t="s">
        <v>43</v>
      </c>
      <c r="C29" s="65"/>
      <c r="D29" s="66"/>
      <c r="E29" s="66"/>
      <c r="F29" s="66"/>
      <c r="G29" s="66">
        <v>321000</v>
      </c>
      <c r="H29" s="66">
        <v>10000</v>
      </c>
      <c r="I29" s="66"/>
      <c r="J29" s="66"/>
      <c r="K29" s="66"/>
      <c r="L29" s="101"/>
      <c r="M29" s="124"/>
      <c r="N29" s="124"/>
      <c r="O29" s="124"/>
      <c r="P29" s="124"/>
      <c r="Q29" s="124"/>
      <c r="R29" s="124"/>
    </row>
    <row r="30" spans="2:18" ht="35.25" customHeight="1" thickBot="1">
      <c r="B30" s="128" t="s">
        <v>44</v>
      </c>
      <c r="C30" s="68"/>
      <c r="D30" s="69"/>
      <c r="E30" s="69"/>
      <c r="F30" s="69"/>
      <c r="G30" s="69"/>
      <c r="H30" s="69"/>
      <c r="I30" s="69"/>
      <c r="J30" s="69"/>
      <c r="K30" s="69"/>
      <c r="L30" s="102"/>
      <c r="M30" s="124"/>
      <c r="N30" s="124"/>
      <c r="O30" s="124"/>
      <c r="P30" s="124"/>
      <c r="Q30" s="124"/>
      <c r="R30" s="124"/>
    </row>
    <row r="31" spans="2:18" ht="27" customHeight="1" thickBot="1">
      <c r="B31" s="135" t="s">
        <v>45</v>
      </c>
      <c r="C31" s="76"/>
      <c r="D31" s="77"/>
      <c r="E31" s="77"/>
      <c r="F31" s="77"/>
      <c r="G31" s="77"/>
      <c r="H31" s="77"/>
      <c r="I31" s="77"/>
      <c r="J31" s="77"/>
      <c r="K31" s="77"/>
      <c r="L31" s="108"/>
      <c r="M31" s="124"/>
      <c r="N31" s="124"/>
      <c r="O31" s="124"/>
      <c r="P31" s="124"/>
      <c r="Q31" s="124"/>
      <c r="R31" s="124"/>
    </row>
    <row r="32" spans="2:18" ht="25.5" customHeight="1" thickBot="1">
      <c r="B32" s="125" t="s">
        <v>46</v>
      </c>
      <c r="C32" s="78">
        <f>C33</f>
        <v>0</v>
      </c>
      <c r="D32" s="78">
        <f aca="true" t="shared" si="7" ref="D32:R32">D33</f>
        <v>0</v>
      </c>
      <c r="E32" s="78">
        <f t="shared" si="7"/>
        <v>0</v>
      </c>
      <c r="F32" s="78">
        <f t="shared" si="7"/>
        <v>0</v>
      </c>
      <c r="G32" s="78">
        <f t="shared" si="7"/>
        <v>0</v>
      </c>
      <c r="H32" s="78">
        <f t="shared" si="7"/>
        <v>30000</v>
      </c>
      <c r="I32" s="78">
        <f t="shared" si="7"/>
        <v>1438104</v>
      </c>
      <c r="J32" s="78">
        <f t="shared" si="7"/>
        <v>35000</v>
      </c>
      <c r="K32" s="78">
        <f t="shared" si="7"/>
        <v>60000</v>
      </c>
      <c r="L32" s="78">
        <f t="shared" si="7"/>
        <v>100000</v>
      </c>
      <c r="M32" s="78">
        <f t="shared" si="7"/>
        <v>140000</v>
      </c>
      <c r="N32" s="78">
        <f t="shared" si="7"/>
        <v>131000</v>
      </c>
      <c r="O32" s="78">
        <f t="shared" si="7"/>
        <v>0</v>
      </c>
      <c r="P32" s="78">
        <f t="shared" si="7"/>
        <v>0</v>
      </c>
      <c r="Q32" s="78">
        <f t="shared" si="7"/>
        <v>0</v>
      </c>
      <c r="R32" s="78">
        <f t="shared" si="7"/>
        <v>1934104</v>
      </c>
    </row>
    <row r="33" spans="2:18" ht="63.75" customHeight="1" thickTop="1">
      <c r="B33" s="126" t="s">
        <v>47</v>
      </c>
      <c r="C33" s="79"/>
      <c r="D33" s="80"/>
      <c r="E33" s="80"/>
      <c r="F33" s="80"/>
      <c r="G33" s="80"/>
      <c r="H33" s="80">
        <v>30000</v>
      </c>
      <c r="I33" s="80">
        <v>1438104</v>
      </c>
      <c r="J33" s="80">
        <v>35000</v>
      </c>
      <c r="K33" s="80">
        <v>60000</v>
      </c>
      <c r="L33" s="153">
        <v>100000</v>
      </c>
      <c r="M33" s="118">
        <v>140000</v>
      </c>
      <c r="N33" s="118">
        <v>131000</v>
      </c>
      <c r="O33" s="118"/>
      <c r="P33" s="118"/>
      <c r="Q33" s="118"/>
      <c r="R33" s="134">
        <f>SUM(H33:Q33)</f>
        <v>1934104</v>
      </c>
    </row>
    <row r="34" spans="2:18" ht="91.5" customHeight="1" thickBot="1">
      <c r="B34" s="133" t="s">
        <v>48</v>
      </c>
      <c r="C34" s="81"/>
      <c r="D34" s="82"/>
      <c r="E34" s="82"/>
      <c r="F34" s="82"/>
      <c r="G34" s="82"/>
      <c r="H34" s="82"/>
      <c r="I34" s="82"/>
      <c r="J34" s="82"/>
      <c r="K34" s="82"/>
      <c r="L34" s="109"/>
      <c r="M34" s="124"/>
      <c r="N34" s="124"/>
      <c r="O34" s="124"/>
      <c r="P34" s="124"/>
      <c r="Q34" s="124"/>
      <c r="R34" s="124"/>
    </row>
    <row r="35" spans="2:18" ht="72" customHeight="1" thickBot="1" thickTop="1">
      <c r="B35" s="130" t="s">
        <v>49</v>
      </c>
      <c r="C35" s="71">
        <f>C36+C37+C38+C39+C40+C41</f>
        <v>315375.95</v>
      </c>
      <c r="D35" s="71">
        <f>D36+D37+D38+D39+D40+D41</f>
        <v>376206.77999999997</v>
      </c>
      <c r="E35" s="71">
        <f aca="true" t="shared" si="8" ref="E35:Q35">E36+E37+E38+E39+E40+E41</f>
        <v>985967.04</v>
      </c>
      <c r="F35" s="71">
        <f t="shared" si="8"/>
        <v>1960710.28</v>
      </c>
      <c r="G35" s="71">
        <f t="shared" si="8"/>
        <v>1681440.28</v>
      </c>
      <c r="H35" s="71">
        <f t="shared" si="8"/>
        <v>1268534.57</v>
      </c>
      <c r="I35" s="71">
        <f t="shared" si="8"/>
        <v>1770767.28</v>
      </c>
      <c r="J35" s="71">
        <f t="shared" si="8"/>
        <v>1812337.6</v>
      </c>
      <c r="K35" s="71">
        <f t="shared" si="8"/>
        <v>3149458</v>
      </c>
      <c r="L35" s="71">
        <f t="shared" si="8"/>
        <v>2749744.18</v>
      </c>
      <c r="M35" s="71">
        <f t="shared" si="8"/>
        <v>1548631</v>
      </c>
      <c r="N35" s="71">
        <f t="shared" si="8"/>
        <v>1581000</v>
      </c>
      <c r="O35" s="71">
        <f t="shared" si="8"/>
        <v>1255000</v>
      </c>
      <c r="P35" s="71">
        <f t="shared" si="8"/>
        <v>1203000</v>
      </c>
      <c r="Q35" s="71">
        <f t="shared" si="8"/>
        <v>1031000</v>
      </c>
      <c r="R35" s="124"/>
    </row>
    <row r="36" spans="2:18" ht="25.5" customHeight="1" thickTop="1">
      <c r="B36" s="126" t="s">
        <v>50</v>
      </c>
      <c r="C36" s="72">
        <f>C25-C26</f>
        <v>251956.25</v>
      </c>
      <c r="D36" s="72">
        <f aca="true" t="shared" si="9" ref="D36:Q36">D25-D26</f>
        <v>296078.6</v>
      </c>
      <c r="E36" s="72">
        <f t="shared" si="9"/>
        <v>751159</v>
      </c>
      <c r="F36" s="72">
        <f t="shared" si="9"/>
        <v>1660710.28</v>
      </c>
      <c r="G36" s="72">
        <f t="shared" si="9"/>
        <v>1401440.28</v>
      </c>
      <c r="H36" s="72">
        <f t="shared" si="9"/>
        <v>961834.5700000001</v>
      </c>
      <c r="I36" s="72">
        <f t="shared" si="9"/>
        <v>663.2799999999697</v>
      </c>
      <c r="J36" s="72">
        <f t="shared" si="9"/>
        <v>1493337.6</v>
      </c>
      <c r="K36" s="72">
        <f t="shared" si="9"/>
        <v>2841458</v>
      </c>
      <c r="L36" s="105">
        <f t="shared" si="9"/>
        <v>2429744.18</v>
      </c>
      <c r="M36" s="105">
        <f t="shared" si="9"/>
        <v>1233631</v>
      </c>
      <c r="N36" s="105">
        <f t="shared" si="9"/>
        <v>1315000</v>
      </c>
      <c r="O36" s="105">
        <f t="shared" si="9"/>
        <v>1150000</v>
      </c>
      <c r="P36" s="105">
        <f t="shared" si="9"/>
        <v>1150000</v>
      </c>
      <c r="Q36" s="105">
        <f t="shared" si="9"/>
        <v>1000000</v>
      </c>
      <c r="R36" s="124"/>
    </row>
    <row r="37" spans="2:18" ht="34.5" customHeight="1">
      <c r="B37" s="127" t="s">
        <v>51</v>
      </c>
      <c r="C37" s="65">
        <v>63419.7</v>
      </c>
      <c r="D37" s="66">
        <v>80128.18</v>
      </c>
      <c r="E37" s="66">
        <v>234808.04</v>
      </c>
      <c r="F37" s="66">
        <v>300000</v>
      </c>
      <c r="G37" s="66">
        <v>280000</v>
      </c>
      <c r="H37" s="66">
        <v>276700</v>
      </c>
      <c r="I37" s="66">
        <v>332000</v>
      </c>
      <c r="J37" s="66">
        <v>284000</v>
      </c>
      <c r="K37" s="66">
        <v>248000</v>
      </c>
      <c r="L37" s="101">
        <v>220000</v>
      </c>
      <c r="M37" s="118">
        <v>175000</v>
      </c>
      <c r="N37" s="118">
        <v>135000</v>
      </c>
      <c r="O37" s="118">
        <v>105000</v>
      </c>
      <c r="P37" s="118">
        <v>53000</v>
      </c>
      <c r="Q37" s="118">
        <v>31000</v>
      </c>
      <c r="R37" s="124"/>
    </row>
    <row r="38" spans="2:18" ht="34.5" customHeight="1">
      <c r="B38" s="127" t="s">
        <v>52</v>
      </c>
      <c r="C38" s="83"/>
      <c r="D38" s="83"/>
      <c r="E38" s="83"/>
      <c r="F38" s="83"/>
      <c r="G38" s="83"/>
      <c r="H38" s="83"/>
      <c r="I38" s="83"/>
      <c r="J38" s="83"/>
      <c r="K38" s="83"/>
      <c r="L38" s="110"/>
      <c r="M38" s="124"/>
      <c r="N38" s="124"/>
      <c r="O38" s="124"/>
      <c r="P38" s="124"/>
      <c r="Q38" s="124"/>
      <c r="R38" s="124"/>
    </row>
    <row r="39" spans="2:18" ht="27.75" customHeight="1">
      <c r="B39" s="127" t="s">
        <v>53</v>
      </c>
      <c r="C39" s="65"/>
      <c r="D39" s="66"/>
      <c r="E39" s="66"/>
      <c r="F39" s="66"/>
      <c r="G39" s="66"/>
      <c r="H39" s="66"/>
      <c r="I39" s="66"/>
      <c r="J39" s="66"/>
      <c r="K39" s="66"/>
      <c r="L39" s="101"/>
      <c r="M39" s="124"/>
      <c r="N39" s="124"/>
      <c r="O39" s="124"/>
      <c r="P39" s="124"/>
      <c r="Q39" s="124"/>
      <c r="R39" s="124"/>
    </row>
    <row r="40" spans="2:18" ht="55.5" customHeight="1">
      <c r="B40" s="127" t="s">
        <v>54</v>
      </c>
      <c r="C40" s="83"/>
      <c r="D40" s="83"/>
      <c r="E40" s="83"/>
      <c r="F40" s="83"/>
      <c r="G40" s="83">
        <f aca="true" t="shared" si="10" ref="G40:Q40">G33-G34</f>
        <v>0</v>
      </c>
      <c r="H40" s="83">
        <f t="shared" si="10"/>
        <v>30000</v>
      </c>
      <c r="I40" s="83">
        <f t="shared" si="10"/>
        <v>1438104</v>
      </c>
      <c r="J40" s="83">
        <f t="shared" si="10"/>
        <v>35000</v>
      </c>
      <c r="K40" s="83">
        <f t="shared" si="10"/>
        <v>60000</v>
      </c>
      <c r="L40" s="83">
        <f t="shared" si="10"/>
        <v>100000</v>
      </c>
      <c r="M40" s="83">
        <f t="shared" si="10"/>
        <v>140000</v>
      </c>
      <c r="N40" s="83">
        <f t="shared" si="10"/>
        <v>131000</v>
      </c>
      <c r="O40" s="83">
        <f t="shared" si="10"/>
        <v>0</v>
      </c>
      <c r="P40" s="83">
        <f t="shared" si="10"/>
        <v>0</v>
      </c>
      <c r="Q40" s="83">
        <f t="shared" si="10"/>
        <v>0</v>
      </c>
      <c r="R40" s="124"/>
    </row>
    <row r="41" spans="2:18" ht="59.25" customHeight="1" thickBot="1">
      <c r="B41" s="128" t="s">
        <v>55</v>
      </c>
      <c r="C41" s="84"/>
      <c r="D41" s="85"/>
      <c r="E41" s="85"/>
      <c r="F41" s="85"/>
      <c r="G41" s="85"/>
      <c r="H41" s="85"/>
      <c r="I41" s="85"/>
      <c r="J41" s="85"/>
      <c r="K41" s="85"/>
      <c r="L41" s="111"/>
      <c r="M41" s="124"/>
      <c r="N41" s="124"/>
      <c r="O41" s="124"/>
      <c r="P41" s="124"/>
      <c r="Q41" s="124"/>
      <c r="R41" s="124"/>
    </row>
    <row r="42" spans="2:18" ht="30" customHeight="1" thickBot="1">
      <c r="B42" s="129" t="s">
        <v>81</v>
      </c>
      <c r="C42" s="86">
        <f aca="true" t="shared" si="11" ref="C42:Q42">C35/C5</f>
        <v>0.014287845717481963</v>
      </c>
      <c r="D42" s="86">
        <f t="shared" si="11"/>
        <v>0.018574664740391798</v>
      </c>
      <c r="E42" s="86">
        <f t="shared" si="11"/>
        <v>0.04956922825255505</v>
      </c>
      <c r="F42" s="86">
        <f t="shared" si="11"/>
        <v>0.08150257273824034</v>
      </c>
      <c r="G42" s="86">
        <f t="shared" si="11"/>
        <v>0.07862222400930413</v>
      </c>
      <c r="H42" s="86">
        <f t="shared" si="11"/>
        <v>0.04904206737748969</v>
      </c>
      <c r="I42" s="86">
        <f t="shared" si="11"/>
        <v>0.08048942181818182</v>
      </c>
      <c r="J42" s="86">
        <f t="shared" si="11"/>
        <v>0.07879728695652174</v>
      </c>
      <c r="K42" s="86">
        <f t="shared" si="11"/>
        <v>0.1574729</v>
      </c>
      <c r="L42" s="112">
        <f t="shared" si="11"/>
        <v>0.13680319303482588</v>
      </c>
      <c r="M42" s="112">
        <f t="shared" si="11"/>
        <v>0.07743155</v>
      </c>
      <c r="N42" s="112">
        <f t="shared" si="11"/>
        <v>0.07528571428571429</v>
      </c>
      <c r="O42" s="112">
        <f t="shared" si="11"/>
        <v>0.05976190476190476</v>
      </c>
      <c r="P42" s="112">
        <f t="shared" si="11"/>
        <v>0.05728571428571429</v>
      </c>
      <c r="Q42" s="112">
        <f t="shared" si="11"/>
        <v>0.049095238095238095</v>
      </c>
      <c r="R42" s="124"/>
    </row>
    <row r="43" spans="2:18" ht="42" customHeight="1" thickBot="1" thickTop="1">
      <c r="B43" s="130" t="s">
        <v>57</v>
      </c>
      <c r="C43" s="71">
        <f aca="true" t="shared" si="12" ref="C43:Q43">C44+C46+C48+C49</f>
        <v>2648590.26</v>
      </c>
      <c r="D43" s="71">
        <f t="shared" si="12"/>
        <v>5918550.45</v>
      </c>
      <c r="E43" s="71">
        <f t="shared" si="12"/>
        <v>10005112.989999998</v>
      </c>
      <c r="F43" s="71">
        <f t="shared" si="12"/>
        <v>14177960.37</v>
      </c>
      <c r="G43" s="71">
        <f t="shared" si="12"/>
        <v>13740933.950000001</v>
      </c>
      <c r="H43" s="71">
        <f t="shared" si="12"/>
        <v>17245919.18</v>
      </c>
      <c r="I43" s="71">
        <f t="shared" si="12"/>
        <v>17275919.18</v>
      </c>
      <c r="J43" s="71">
        <f t="shared" si="12"/>
        <v>15441581.58</v>
      </c>
      <c r="K43" s="71">
        <f t="shared" si="12"/>
        <v>12239123.58</v>
      </c>
      <c r="L43" s="71">
        <f t="shared" si="12"/>
        <v>9378631</v>
      </c>
      <c r="M43" s="71">
        <f t="shared" si="12"/>
        <v>7895000</v>
      </c>
      <c r="N43" s="71">
        <f t="shared" si="12"/>
        <v>6330000</v>
      </c>
      <c r="O43" s="71">
        <f t="shared" si="12"/>
        <v>4680000</v>
      </c>
      <c r="P43" s="71">
        <f t="shared" si="12"/>
        <v>2530000</v>
      </c>
      <c r="Q43" s="71">
        <f t="shared" si="12"/>
        <v>30000</v>
      </c>
      <c r="R43" s="124"/>
    </row>
    <row r="44" spans="2:18" ht="30" customHeight="1" thickBot="1" thickTop="1">
      <c r="B44" s="126" t="s">
        <v>58</v>
      </c>
      <c r="C44" s="62"/>
      <c r="D44" s="87"/>
      <c r="E44" s="87"/>
      <c r="F44" s="87"/>
      <c r="G44" s="87"/>
      <c r="H44" s="87"/>
      <c r="I44" s="87"/>
      <c r="J44" s="87"/>
      <c r="K44" s="87"/>
      <c r="L44" s="71"/>
      <c r="M44" s="124"/>
      <c r="N44" s="124"/>
      <c r="O44" s="124"/>
      <c r="P44" s="124"/>
      <c r="Q44" s="124"/>
      <c r="R44" s="124"/>
    </row>
    <row r="45" spans="2:18" ht="53.25" customHeight="1" thickTop="1">
      <c r="B45" s="127" t="s">
        <v>59</v>
      </c>
      <c r="C45" s="65"/>
      <c r="D45" s="88"/>
      <c r="E45" s="88"/>
      <c r="F45" s="88"/>
      <c r="G45" s="88"/>
      <c r="H45" s="88"/>
      <c r="I45" s="88"/>
      <c r="J45" s="88"/>
      <c r="K45" s="88"/>
      <c r="L45" s="113"/>
      <c r="M45" s="124"/>
      <c r="N45" s="124"/>
      <c r="O45" s="124"/>
      <c r="P45" s="124"/>
      <c r="Q45" s="124"/>
      <c r="R45" s="124"/>
    </row>
    <row r="46" spans="2:18" ht="24" customHeight="1">
      <c r="B46" s="127" t="s">
        <v>60</v>
      </c>
      <c r="C46" s="65">
        <v>2648414.26</v>
      </c>
      <c r="D46" s="88">
        <v>5918430.45</v>
      </c>
      <c r="E46" s="88">
        <v>9917081.79</v>
      </c>
      <c r="F46" s="88">
        <v>14177960.37</v>
      </c>
      <c r="G46" s="88">
        <f>E46+G15-G25</f>
        <v>13740933.950000001</v>
      </c>
      <c r="H46" s="88">
        <f aca="true" t="shared" si="13" ref="H46:Q46">G46+H15-H25</f>
        <v>17245919.18</v>
      </c>
      <c r="I46" s="88">
        <f t="shared" si="13"/>
        <v>17275919.18</v>
      </c>
      <c r="J46" s="88">
        <f t="shared" si="13"/>
        <v>15441581.58</v>
      </c>
      <c r="K46" s="88">
        <f t="shared" si="13"/>
        <v>12239123.58</v>
      </c>
      <c r="L46" s="88">
        <f t="shared" si="13"/>
        <v>9378631</v>
      </c>
      <c r="M46" s="88">
        <f t="shared" si="13"/>
        <v>7895000</v>
      </c>
      <c r="N46" s="88">
        <f t="shared" si="13"/>
        <v>6330000</v>
      </c>
      <c r="O46" s="88">
        <f t="shared" si="13"/>
        <v>4680000</v>
      </c>
      <c r="P46" s="88">
        <f t="shared" si="13"/>
        <v>2530000</v>
      </c>
      <c r="Q46" s="88">
        <f t="shared" si="13"/>
        <v>30000</v>
      </c>
      <c r="R46" s="124"/>
    </row>
    <row r="47" spans="2:18" ht="48.75" customHeight="1">
      <c r="B47" s="127" t="s">
        <v>61</v>
      </c>
      <c r="C47" s="65">
        <v>1722790.98</v>
      </c>
      <c r="D47" s="88">
        <v>1288998.75</v>
      </c>
      <c r="E47" s="88">
        <v>1308998.35</v>
      </c>
      <c r="F47" s="88">
        <v>1563748.4</v>
      </c>
      <c r="G47" s="88">
        <f>E47+G16-G26-G28</f>
        <v>1787135.08</v>
      </c>
      <c r="H47" s="88">
        <f>G47+H16+H18-H26-H28</f>
        <v>5028205.300000001</v>
      </c>
      <c r="I47" s="88">
        <f>H47+I16+I18-I26-I28</f>
        <v>4632748.4</v>
      </c>
      <c r="J47" s="88">
        <f>I47+J16+J18-J26-J28</f>
        <v>4291748.4</v>
      </c>
      <c r="K47" s="88">
        <f>J47+K16+K18-K26-K28</f>
        <v>3930748.4000000004</v>
      </c>
      <c r="L47" s="88">
        <f>K47+L16+L18-L26-L28</f>
        <v>3500000.0000000005</v>
      </c>
      <c r="M47" s="118">
        <v>3250000</v>
      </c>
      <c r="N47" s="118">
        <v>3000000</v>
      </c>
      <c r="O47" s="118">
        <v>2500000</v>
      </c>
      <c r="P47" s="118">
        <v>1500000</v>
      </c>
      <c r="Q47" s="118">
        <v>0</v>
      </c>
      <c r="R47" s="124"/>
    </row>
    <row r="48" spans="2:18" ht="18.75" customHeight="1">
      <c r="B48" s="127" t="s">
        <v>62</v>
      </c>
      <c r="C48" s="65"/>
      <c r="D48" s="89"/>
      <c r="E48" s="89"/>
      <c r="F48" s="89"/>
      <c r="G48" s="89"/>
      <c r="H48" s="89"/>
      <c r="I48" s="89"/>
      <c r="J48" s="89"/>
      <c r="K48" s="89"/>
      <c r="L48" s="114"/>
      <c r="M48" s="124"/>
      <c r="N48" s="124"/>
      <c r="O48" s="124"/>
      <c r="P48" s="124"/>
      <c r="Q48" s="124"/>
      <c r="R48" s="124"/>
    </row>
    <row r="49" spans="2:18" ht="27" customHeight="1" thickBot="1">
      <c r="B49" s="128" t="s">
        <v>63</v>
      </c>
      <c r="C49" s="68">
        <v>176</v>
      </c>
      <c r="D49" s="90">
        <v>120</v>
      </c>
      <c r="E49" s="90">
        <v>88031.2</v>
      </c>
      <c r="F49" s="90">
        <v>0</v>
      </c>
      <c r="G49" s="90"/>
      <c r="H49" s="90"/>
      <c r="I49" s="90"/>
      <c r="J49" s="90"/>
      <c r="K49" s="90"/>
      <c r="L49" s="115"/>
      <c r="M49" s="124"/>
      <c r="N49" s="124"/>
      <c r="O49" s="124"/>
      <c r="P49" s="124"/>
      <c r="Q49" s="124"/>
      <c r="R49" s="124"/>
    </row>
    <row r="50" spans="2:18" ht="27.75" customHeight="1" thickBot="1">
      <c r="B50" s="135" t="s">
        <v>80</v>
      </c>
      <c r="C50" s="91">
        <f aca="true" t="shared" si="14" ref="C50:Q50">(C43-C45-C47)/C5</f>
        <v>0.04194256815713399</v>
      </c>
      <c r="D50" s="91">
        <f t="shared" si="14"/>
        <v>0.22857740821632963</v>
      </c>
      <c r="E50" s="91">
        <f t="shared" si="14"/>
        <v>0.4371948290487941</v>
      </c>
      <c r="F50" s="91">
        <f t="shared" si="14"/>
        <v>0.5243460694358715</v>
      </c>
      <c r="G50" s="91">
        <f t="shared" si="14"/>
        <v>0.5589459606137821</v>
      </c>
      <c r="H50" s="91">
        <f t="shared" si="14"/>
        <v>0.47234183558895904</v>
      </c>
      <c r="I50" s="91">
        <f t="shared" si="14"/>
        <v>0.5746895809090908</v>
      </c>
      <c r="J50" s="91">
        <f t="shared" si="14"/>
        <v>0.4847753556521739</v>
      </c>
      <c r="K50" s="91">
        <f t="shared" si="14"/>
        <v>0.41541875899999997</v>
      </c>
      <c r="L50" s="91">
        <f t="shared" si="14"/>
        <v>0.2924692039800995</v>
      </c>
      <c r="M50" s="91">
        <f t="shared" si="14"/>
        <v>0.23225</v>
      </c>
      <c r="N50" s="91">
        <f t="shared" si="14"/>
        <v>0.15857142857142856</v>
      </c>
      <c r="O50" s="91">
        <f t="shared" si="14"/>
        <v>0.10380952380952381</v>
      </c>
      <c r="P50" s="91">
        <f t="shared" si="14"/>
        <v>0.04904761904761905</v>
      </c>
      <c r="Q50" s="91">
        <f t="shared" si="14"/>
        <v>0.0014285714285714286</v>
      </c>
      <c r="R50" s="116" t="e">
        <f>(R43-Q45-Q47)/R5</f>
        <v>#DIV/0!</v>
      </c>
    </row>
    <row r="51" spans="2:18" ht="50.25" customHeight="1" thickBot="1">
      <c r="B51" s="135" t="s">
        <v>65</v>
      </c>
      <c r="C51" s="92" t="s">
        <v>66</v>
      </c>
      <c r="D51" s="93" t="s">
        <v>66</v>
      </c>
      <c r="E51" s="93" t="s">
        <v>66</v>
      </c>
      <c r="F51" s="142">
        <v>0.082</v>
      </c>
      <c r="G51" s="142">
        <f>(((C6+C8-C10)/C5)+((D6+D8-D10)/D5)+((E6+E8-E10)/E5))*0.33</f>
        <v>0.08162545157023783</v>
      </c>
      <c r="H51" s="142">
        <f>(((D6+D8-D10)/D5)+((E6+E8-E10)/E5)+((F6+F8-F10)/F5))*0.33</f>
        <v>0.05392655302244558</v>
      </c>
      <c r="I51" s="142">
        <f>(((H6+H8-H10)/H5)+((G6+G8-G10)/G5)+((E6+E8-E10)/E5))*0.33</f>
        <v>0.033228165112308874</v>
      </c>
      <c r="J51" s="142">
        <f>(((G6+G8-G10)/G5)+((H6+H8-H10)/H5)+((I6+I8-I10)/I5))*0.33</f>
        <v>0.1022284538275235</v>
      </c>
      <c r="K51" s="142">
        <f aca="true" t="shared" si="15" ref="K51:R51">(((H6+H8-H10)/H5)+((I6+I8-I10)/I5)+((J6+J8-J10)/J5))*0.33</f>
        <v>0.1843978089279022</v>
      </c>
      <c r="L51" s="142">
        <f t="shared" si="15"/>
        <v>0.21748695652173913</v>
      </c>
      <c r="M51" s="142">
        <f t="shared" si="15"/>
        <v>0.17003173264114213</v>
      </c>
      <c r="N51" s="142">
        <f t="shared" si="15"/>
        <v>0.12189477611940298</v>
      </c>
      <c r="O51" s="142">
        <f t="shared" si="15"/>
        <v>0.12770906183368871</v>
      </c>
      <c r="P51" s="142">
        <f t="shared" si="15"/>
        <v>0.13380714285714287</v>
      </c>
      <c r="Q51" s="142">
        <f t="shared" si="15"/>
        <v>0.143</v>
      </c>
      <c r="R51" s="142">
        <f t="shared" si="15"/>
        <v>0.1335714285714286</v>
      </c>
    </row>
    <row r="52" spans="2:18" ht="56.25" customHeight="1" thickBot="1">
      <c r="B52" s="136" t="s">
        <v>67</v>
      </c>
      <c r="C52" s="95" t="s">
        <v>66</v>
      </c>
      <c r="D52" s="96" t="s">
        <v>66</v>
      </c>
      <c r="E52" s="96" t="s">
        <v>66</v>
      </c>
      <c r="F52" s="142">
        <f>F35/F5</f>
        <v>0.08150257273824034</v>
      </c>
      <c r="G52" s="142">
        <f aca="true" t="shared" si="16" ref="G52:R52">G35/G5</f>
        <v>0.07862222400930413</v>
      </c>
      <c r="H52" s="142">
        <f t="shared" si="16"/>
        <v>0.04904206737748969</v>
      </c>
      <c r="I52" s="142">
        <f t="shared" si="16"/>
        <v>0.08048942181818182</v>
      </c>
      <c r="J52" s="142">
        <f t="shared" si="16"/>
        <v>0.07879728695652174</v>
      </c>
      <c r="K52" s="142">
        <f t="shared" si="16"/>
        <v>0.1574729</v>
      </c>
      <c r="L52" s="142">
        <f t="shared" si="16"/>
        <v>0.13680319303482588</v>
      </c>
      <c r="M52" s="142">
        <f t="shared" si="16"/>
        <v>0.07743155</v>
      </c>
      <c r="N52" s="142">
        <f t="shared" si="16"/>
        <v>0.07528571428571429</v>
      </c>
      <c r="O52" s="143">
        <f t="shared" si="16"/>
        <v>0.05976190476190476</v>
      </c>
      <c r="P52" s="143">
        <f t="shared" si="16"/>
        <v>0.05728571428571429</v>
      </c>
      <c r="Q52" s="143">
        <f t="shared" si="16"/>
        <v>0.049095238095238095</v>
      </c>
      <c r="R52" s="143" t="e">
        <f t="shared" si="16"/>
        <v>#DIV/0!</v>
      </c>
    </row>
    <row r="53" spans="2:18" ht="36" customHeight="1">
      <c r="B53" s="137" t="s">
        <v>85</v>
      </c>
      <c r="C53" s="97">
        <v>-2010164.25</v>
      </c>
      <c r="D53" s="98">
        <v>-5652541.8</v>
      </c>
      <c r="E53" s="98">
        <f>D53+E12</f>
        <v>-9903204.86</v>
      </c>
      <c r="F53" s="98">
        <f>E53+F12</f>
        <v>-14164083.440000001</v>
      </c>
      <c r="G53" s="98">
        <f>E53+G12</f>
        <v>-13419933.949999996</v>
      </c>
      <c r="H53" s="98">
        <f>G53+H12</f>
        <v>-17245919.179999996</v>
      </c>
      <c r="I53" s="98">
        <f>H53+I12</f>
        <v>-11445919.179999996</v>
      </c>
      <c r="J53" s="98">
        <f>I53+J12</f>
        <v>-5545919.179999996</v>
      </c>
      <c r="K53" s="98">
        <f>J53+K12</f>
        <v>-3045919.179999996</v>
      </c>
      <c r="L53" s="117">
        <f>K53+L12</f>
        <v>-645919.179999996</v>
      </c>
      <c r="M53" s="117">
        <f aca="true" t="shared" si="17" ref="M53:R53">L53+M12</f>
        <v>1554080.820000004</v>
      </c>
      <c r="N53" s="117">
        <f t="shared" si="17"/>
        <v>4754080.820000004</v>
      </c>
      <c r="O53" s="117">
        <f t="shared" si="17"/>
        <v>7954080.820000004</v>
      </c>
      <c r="P53" s="117">
        <f t="shared" si="17"/>
        <v>11154080.820000004</v>
      </c>
      <c r="Q53" s="117">
        <f t="shared" si="17"/>
        <v>13854080.820000004</v>
      </c>
      <c r="R53" s="117">
        <f t="shared" si="17"/>
        <v>13854080.820000004</v>
      </c>
    </row>
    <row r="54" spans="2:18" ht="12.75">
      <c r="B54" s="138" t="s">
        <v>87</v>
      </c>
      <c r="C54" s="141">
        <f>C46+C53</f>
        <v>638250.0099999998</v>
      </c>
      <c r="D54" s="141">
        <f>D46+D53</f>
        <v>265888.6500000004</v>
      </c>
      <c r="E54" s="141">
        <f>E46+E53</f>
        <v>13876.929999999702</v>
      </c>
      <c r="F54" s="141">
        <f>F46+F53</f>
        <v>13876.92999999784</v>
      </c>
      <c r="G54" s="66">
        <f aca="true" t="shared" si="18" ref="G54:L54">G53+G46</f>
        <v>321000.0000000056</v>
      </c>
      <c r="H54" s="66">
        <f t="shared" si="18"/>
        <v>0</v>
      </c>
      <c r="I54" s="66">
        <f t="shared" si="18"/>
        <v>5830000.000000004</v>
      </c>
      <c r="J54" s="66">
        <f t="shared" si="18"/>
        <v>9895662.400000004</v>
      </c>
      <c r="K54" s="66">
        <f t="shared" si="18"/>
        <v>9193204.400000004</v>
      </c>
      <c r="L54" s="66">
        <f t="shared" si="18"/>
        <v>8732711.820000004</v>
      </c>
      <c r="M54" s="66">
        <f>M53+M46</f>
        <v>9449080.820000004</v>
      </c>
      <c r="N54" s="66">
        <f>N53+N46</f>
        <v>11084080.820000004</v>
      </c>
      <c r="O54" s="66">
        <f>O53+O46</f>
        <v>12634080.820000004</v>
      </c>
      <c r="P54" s="66">
        <f>P53+P46</f>
        <v>13684080.820000004</v>
      </c>
      <c r="Q54" s="66">
        <f>Q53+Q46</f>
        <v>13884080.820000004</v>
      </c>
      <c r="R54" s="124"/>
    </row>
    <row r="55" spans="2:18" ht="12.75">
      <c r="B55" s="138" t="s">
        <v>94</v>
      </c>
      <c r="C55" s="145">
        <f>C35/C5</f>
        <v>0.014287845717481963</v>
      </c>
      <c r="D55" s="145">
        <f aca="true" t="shared" si="19" ref="D55:R55">D35/D5</f>
        <v>0.018574664740391798</v>
      </c>
      <c r="E55" s="145">
        <f t="shared" si="19"/>
        <v>0.04956922825255505</v>
      </c>
      <c r="F55" s="145">
        <v>0.539</v>
      </c>
      <c r="G55" s="145">
        <f t="shared" si="19"/>
        <v>0.07862222400930413</v>
      </c>
      <c r="H55" s="145">
        <f t="shared" si="19"/>
        <v>0.04904206737748969</v>
      </c>
      <c r="I55" s="145">
        <f t="shared" si="19"/>
        <v>0.08048942181818182</v>
      </c>
      <c r="J55" s="145">
        <f t="shared" si="19"/>
        <v>0.07879728695652174</v>
      </c>
      <c r="K55" s="145">
        <f t="shared" si="19"/>
        <v>0.1574729</v>
      </c>
      <c r="L55" s="145">
        <f t="shared" si="19"/>
        <v>0.13680319303482588</v>
      </c>
      <c r="M55" s="145">
        <f t="shared" si="19"/>
        <v>0.07743155</v>
      </c>
      <c r="N55" s="145">
        <f t="shared" si="19"/>
        <v>0.07528571428571429</v>
      </c>
      <c r="O55" s="145">
        <f t="shared" si="19"/>
        <v>0.05976190476190476</v>
      </c>
      <c r="P55" s="145">
        <f t="shared" si="19"/>
        <v>0.05728571428571429</v>
      </c>
      <c r="Q55" s="145">
        <f t="shared" si="19"/>
        <v>0.049095238095238095</v>
      </c>
      <c r="R55" s="145" t="e">
        <f t="shared" si="19"/>
        <v>#DIV/0!</v>
      </c>
    </row>
    <row r="56" spans="2:18" ht="33.75">
      <c r="B56" s="138" t="s">
        <v>83</v>
      </c>
      <c r="C56" s="139"/>
      <c r="D56" s="139"/>
      <c r="E56" s="139"/>
      <c r="F56" s="147"/>
      <c r="G56" s="147" t="s">
        <v>95</v>
      </c>
      <c r="H56" s="148" t="s">
        <v>95</v>
      </c>
      <c r="I56" s="148" t="s">
        <v>102</v>
      </c>
      <c r="J56" s="147" t="s">
        <v>102</v>
      </c>
      <c r="K56" s="147" t="s">
        <v>95</v>
      </c>
      <c r="L56" s="147" t="s">
        <v>95</v>
      </c>
      <c r="M56" s="149"/>
      <c r="N56" s="149"/>
      <c r="O56" s="149"/>
      <c r="P56" s="149"/>
      <c r="Q56" s="149"/>
      <c r="R56" s="149"/>
    </row>
    <row r="57" spans="2:18" ht="22.5">
      <c r="B57" s="138" t="s">
        <v>88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24"/>
      <c r="N57" s="124"/>
      <c r="O57" s="124"/>
      <c r="P57" s="124"/>
      <c r="Q57" s="124"/>
      <c r="R57" s="124"/>
    </row>
    <row r="58" spans="2:18" ht="45">
      <c r="B58" s="138" t="s">
        <v>82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24"/>
      <c r="N58" s="124"/>
      <c r="O58" s="124"/>
      <c r="P58" s="124"/>
      <c r="Q58" s="124"/>
      <c r="R58" s="124"/>
    </row>
    <row r="59" spans="2:18" ht="12.75">
      <c r="B59" s="138" t="s">
        <v>89</v>
      </c>
      <c r="C59" s="140">
        <f aca="true" t="shared" si="20" ref="C59:L59">(C6+C8-C10)/C5</f>
        <v>0.08823271114035715</v>
      </c>
      <c r="D59" s="140">
        <f t="shared" si="20"/>
        <v>0.10002710790646845</v>
      </c>
      <c r="E59" s="140">
        <f t="shared" si="20"/>
        <v>0.05909003419631934</v>
      </c>
      <c r="F59" s="140">
        <f t="shared" si="20"/>
        <v>0.004296654934926086</v>
      </c>
      <c r="G59" s="140">
        <f t="shared" si="20"/>
        <v>0.011871519458667889</v>
      </c>
      <c r="H59" s="140">
        <f t="shared" si="20"/>
        <v>0.02972985577625178</v>
      </c>
      <c r="I59" s="140">
        <f t="shared" si="20"/>
        <v>0.2681818181818182</v>
      </c>
      <c r="J59" s="140">
        <f t="shared" si="20"/>
        <v>0.2608695652173913</v>
      </c>
      <c r="K59" s="140">
        <f t="shared" si="20"/>
        <v>0.13</v>
      </c>
      <c r="L59" s="140">
        <f t="shared" si="20"/>
        <v>0.12437810945273632</v>
      </c>
      <c r="M59" s="124"/>
      <c r="N59" s="124"/>
      <c r="O59" s="124"/>
      <c r="P59" s="124"/>
      <c r="Q59" s="124"/>
      <c r="R59" s="124"/>
    </row>
    <row r="60" spans="2:18" ht="12.75">
      <c r="B60" s="139"/>
      <c r="C60" s="140"/>
      <c r="D60" s="140"/>
      <c r="E60" s="140"/>
      <c r="F60" s="140"/>
      <c r="G60" s="140"/>
      <c r="H60" s="140"/>
      <c r="I60" s="140">
        <f>I59+H59+G59</f>
        <v>0.3097831934167378</v>
      </c>
      <c r="J60" s="139"/>
      <c r="K60" s="139"/>
      <c r="L60" s="139"/>
      <c r="M60" s="124"/>
      <c r="N60" s="124"/>
      <c r="O60" s="124"/>
      <c r="P60" s="124"/>
      <c r="Q60" s="124"/>
      <c r="R60" s="124"/>
    </row>
    <row r="61" spans="2:18" ht="12.75">
      <c r="B61" s="139" t="s">
        <v>90</v>
      </c>
      <c r="C61" s="140"/>
      <c r="D61" s="140">
        <f>C59+D59+E59</f>
        <v>0.24734985324314493</v>
      </c>
      <c r="E61" s="140"/>
      <c r="F61" s="140">
        <f aca="true" t="shared" si="21" ref="F61:L61">F59+E59+D59</f>
        <v>0.16341379703771386</v>
      </c>
      <c r="G61" s="140">
        <f t="shared" si="21"/>
        <v>0.07525820858991332</v>
      </c>
      <c r="H61" s="140">
        <f t="shared" si="21"/>
        <v>0.045898030169845755</v>
      </c>
      <c r="I61" s="140">
        <f t="shared" si="21"/>
        <v>0.3097831934167378</v>
      </c>
      <c r="J61" s="140">
        <f t="shared" si="21"/>
        <v>0.5587812391754612</v>
      </c>
      <c r="K61" s="140">
        <f t="shared" si="21"/>
        <v>0.6590513833992095</v>
      </c>
      <c r="L61" s="140">
        <f t="shared" si="21"/>
        <v>0.5152476746701276</v>
      </c>
      <c r="M61" s="124"/>
      <c r="N61" s="124"/>
      <c r="O61" s="124"/>
      <c r="P61" s="124"/>
      <c r="Q61" s="124"/>
      <c r="R61" s="124"/>
    </row>
    <row r="62" spans="2:18" ht="12.75">
      <c r="B62" s="139" t="s">
        <v>91</v>
      </c>
      <c r="C62" s="140"/>
      <c r="D62" s="140">
        <f>D61*0.33</f>
        <v>0.08162545157023783</v>
      </c>
      <c r="E62" s="140"/>
      <c r="F62" s="140">
        <f aca="true" t="shared" si="22" ref="F62:L62">F61*0.33</f>
        <v>0.053926553022445575</v>
      </c>
      <c r="G62" s="140">
        <f t="shared" si="22"/>
        <v>0.024835208834671395</v>
      </c>
      <c r="H62" s="140">
        <f t="shared" si="22"/>
        <v>0.0151463499560491</v>
      </c>
      <c r="I62" s="140">
        <f t="shared" si="22"/>
        <v>0.10222845382752349</v>
      </c>
      <c r="J62" s="140">
        <f t="shared" si="22"/>
        <v>0.1843978089279022</v>
      </c>
      <c r="K62" s="140">
        <f t="shared" si="22"/>
        <v>0.21748695652173916</v>
      </c>
      <c r="L62" s="140">
        <f t="shared" si="22"/>
        <v>0.1700317326411421</v>
      </c>
      <c r="M62" s="124"/>
      <c r="N62" s="124"/>
      <c r="O62" s="124"/>
      <c r="P62" s="124"/>
      <c r="Q62" s="124"/>
      <c r="R62" s="124"/>
    </row>
    <row r="63" spans="2:18" ht="12.75">
      <c r="B63" s="139" t="s">
        <v>92</v>
      </c>
      <c r="C63" s="139"/>
      <c r="D63" s="139"/>
      <c r="E63" s="139"/>
      <c r="F63" s="139"/>
      <c r="G63" s="144">
        <f>(G35)/G5</f>
        <v>0.07862222400930413</v>
      </c>
      <c r="H63" s="144">
        <f aca="true" t="shared" si="23" ref="H63:R63">(H35)/H5</f>
        <v>0.04904206737748969</v>
      </c>
      <c r="I63" s="144">
        <f t="shared" si="23"/>
        <v>0.08048942181818182</v>
      </c>
      <c r="J63" s="144">
        <f t="shared" si="23"/>
        <v>0.07879728695652174</v>
      </c>
      <c r="K63" s="144">
        <f t="shared" si="23"/>
        <v>0.1574729</v>
      </c>
      <c r="L63" s="144">
        <f t="shared" si="23"/>
        <v>0.13680319303482588</v>
      </c>
      <c r="M63" s="144">
        <f t="shared" si="23"/>
        <v>0.07743155</v>
      </c>
      <c r="N63" s="144">
        <f t="shared" si="23"/>
        <v>0.07528571428571429</v>
      </c>
      <c r="O63" s="144">
        <f t="shared" si="23"/>
        <v>0.05976190476190476</v>
      </c>
      <c r="P63" s="144">
        <f t="shared" si="23"/>
        <v>0.05728571428571429</v>
      </c>
      <c r="Q63" s="144">
        <f t="shared" si="23"/>
        <v>0.049095238095238095</v>
      </c>
      <c r="R63" s="144" t="e">
        <f t="shared" si="23"/>
        <v>#DIV/0!</v>
      </c>
    </row>
    <row r="64" spans="2:18" ht="12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3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104</v>
      </c>
      <c r="G69">
        <f>SUM(G66:G68)</f>
        <v>103</v>
      </c>
      <c r="H69">
        <f aca="true" t="shared" si="24" ref="H69:M69">SUM(H67:H68)</f>
        <v>1345</v>
      </c>
      <c r="I69">
        <f t="shared" si="24"/>
        <v>35</v>
      </c>
      <c r="J69">
        <f t="shared" si="24"/>
        <v>60</v>
      </c>
      <c r="K69">
        <f t="shared" si="24"/>
        <v>100</v>
      </c>
      <c r="L69">
        <f t="shared" si="24"/>
        <v>140</v>
      </c>
      <c r="M69">
        <f t="shared" si="24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105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103</v>
      </c>
      <c r="H72">
        <v>20</v>
      </c>
    </row>
    <row r="73" spans="6:14" ht="12.75">
      <c r="F73" s="154" t="s">
        <v>106</v>
      </c>
      <c r="G73" s="154">
        <v>30</v>
      </c>
      <c r="H73" s="154">
        <v>1438</v>
      </c>
      <c r="I73" s="154">
        <v>35</v>
      </c>
      <c r="J73" s="154">
        <v>60</v>
      </c>
      <c r="K73" s="154">
        <v>100</v>
      </c>
      <c r="L73" s="154">
        <v>140</v>
      </c>
      <c r="M73" s="154">
        <v>131</v>
      </c>
      <c r="N73" s="154">
        <f>SUM(G73:M73)</f>
        <v>1934</v>
      </c>
    </row>
  </sheetData>
  <sheetProtection selectLockedCells="1" selectUnlockedCells="1"/>
  <mergeCells count="1">
    <mergeCell ref="B2:L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73"/>
  <sheetViews>
    <sheetView zoomScalePageLayoutView="0" workbookViewId="0" topLeftCell="B1">
      <selection activeCell="B2" sqref="A1:IV16384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421875" style="0" customWidth="1"/>
    <col min="12" max="12" width="12.00390625" style="0" bestFit="1" customWidth="1"/>
    <col min="13" max="17" width="12.7109375" style="0" bestFit="1" customWidth="1"/>
    <col min="18" max="18" width="12.7109375" style="0" customWidth="1"/>
  </cols>
  <sheetData>
    <row r="1" ht="12.75">
      <c r="J1" t="s">
        <v>107</v>
      </c>
    </row>
    <row r="2" spans="2:12" ht="27" customHeight="1">
      <c r="B2" s="159" t="s">
        <v>101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ht="13.5" thickBot="1"/>
    <row r="4" spans="2:18" ht="60.75" customHeight="1" thickBot="1" thickTop="1">
      <c r="B4" s="120" t="s">
        <v>70</v>
      </c>
      <c r="C4" s="121" t="s">
        <v>78</v>
      </c>
      <c r="D4" s="122" t="s">
        <v>77</v>
      </c>
      <c r="E4" s="122" t="s">
        <v>76</v>
      </c>
      <c r="F4" s="122" t="s">
        <v>84</v>
      </c>
      <c r="G4" s="122" t="s">
        <v>79</v>
      </c>
      <c r="H4" s="122" t="s">
        <v>72</v>
      </c>
      <c r="I4" s="122" t="s">
        <v>71</v>
      </c>
      <c r="J4" s="122" t="s">
        <v>73</v>
      </c>
      <c r="K4" s="122" t="s">
        <v>74</v>
      </c>
      <c r="L4" s="123" t="s">
        <v>86</v>
      </c>
      <c r="M4" s="146" t="s">
        <v>98</v>
      </c>
      <c r="N4" s="146" t="s">
        <v>96</v>
      </c>
      <c r="O4" s="146" t="s">
        <v>97</v>
      </c>
      <c r="P4" s="146" t="s">
        <v>99</v>
      </c>
      <c r="Q4" s="146" t="s">
        <v>100</v>
      </c>
      <c r="R4" s="124" t="s">
        <v>93</v>
      </c>
    </row>
    <row r="5" spans="2:18" ht="30.75" customHeight="1" thickBot="1">
      <c r="B5" s="125" t="s">
        <v>19</v>
      </c>
      <c r="C5" s="61">
        <f aca="true" t="shared" si="0" ref="C5:Q5">C6+C7</f>
        <v>22073023.2</v>
      </c>
      <c r="D5" s="61">
        <f t="shared" si="0"/>
        <v>20253758.83</v>
      </c>
      <c r="E5" s="61">
        <f t="shared" si="0"/>
        <v>19890707.900000002</v>
      </c>
      <c r="F5" s="61">
        <f t="shared" si="0"/>
        <v>24057035.43</v>
      </c>
      <c r="G5" s="61">
        <f t="shared" si="0"/>
        <v>21386323.03</v>
      </c>
      <c r="H5" s="61">
        <f t="shared" si="0"/>
        <v>25866253.97</v>
      </c>
      <c r="I5" s="61">
        <f t="shared" si="0"/>
        <v>22000000</v>
      </c>
      <c r="J5" s="61">
        <f t="shared" si="0"/>
        <v>23000000</v>
      </c>
      <c r="K5" s="61">
        <f t="shared" si="0"/>
        <v>20000000</v>
      </c>
      <c r="L5" s="99">
        <f t="shared" si="0"/>
        <v>20100000</v>
      </c>
      <c r="M5" s="99">
        <f t="shared" si="0"/>
        <v>20000000</v>
      </c>
      <c r="N5" s="99">
        <f t="shared" si="0"/>
        <v>21000000</v>
      </c>
      <c r="O5" s="99">
        <f t="shared" si="0"/>
        <v>21000000</v>
      </c>
      <c r="P5" s="99">
        <f t="shared" si="0"/>
        <v>21000000</v>
      </c>
      <c r="Q5" s="99">
        <f t="shared" si="0"/>
        <v>21000000</v>
      </c>
      <c r="R5" s="124"/>
    </row>
    <row r="6" spans="2:18" ht="20.25" customHeight="1" thickTop="1">
      <c r="B6" s="126" t="s">
        <v>20</v>
      </c>
      <c r="C6" s="62">
        <v>17624822.75</v>
      </c>
      <c r="D6" s="63">
        <v>18995152.36</v>
      </c>
      <c r="E6" s="64">
        <v>18982366.48</v>
      </c>
      <c r="F6" s="94">
        <v>19856965.48</v>
      </c>
      <c r="G6" s="63">
        <v>19995980.59</v>
      </c>
      <c r="H6" s="63">
        <v>18780135</v>
      </c>
      <c r="I6" s="63">
        <v>20000000</v>
      </c>
      <c r="J6" s="63">
        <v>21000000</v>
      </c>
      <c r="K6" s="63">
        <v>19500000</v>
      </c>
      <c r="L6" s="119">
        <v>19500000</v>
      </c>
      <c r="M6" s="118">
        <v>19000000</v>
      </c>
      <c r="N6" s="118">
        <v>20000000</v>
      </c>
      <c r="O6" s="118">
        <v>20000000</v>
      </c>
      <c r="P6" s="118">
        <v>20000000</v>
      </c>
      <c r="Q6" s="118">
        <v>20000000</v>
      </c>
      <c r="R6" s="118"/>
    </row>
    <row r="7" spans="2:18" ht="24" customHeight="1">
      <c r="B7" s="127" t="s">
        <v>21</v>
      </c>
      <c r="C7" s="65">
        <v>4448200.45</v>
      </c>
      <c r="D7" s="66">
        <v>1258606.47</v>
      </c>
      <c r="E7" s="67">
        <v>908341.42</v>
      </c>
      <c r="F7" s="67">
        <v>4200069.95</v>
      </c>
      <c r="G7" s="66">
        <v>1390342.44</v>
      </c>
      <c r="H7" s="66">
        <v>7086118.97</v>
      </c>
      <c r="I7" s="66">
        <v>2000000</v>
      </c>
      <c r="J7" s="66">
        <v>2000000</v>
      </c>
      <c r="K7" s="66">
        <v>500000</v>
      </c>
      <c r="L7" s="101">
        <v>600000</v>
      </c>
      <c r="M7" s="152">
        <v>1000000</v>
      </c>
      <c r="N7" s="118">
        <v>1000000</v>
      </c>
      <c r="O7" s="118">
        <v>1000000</v>
      </c>
      <c r="P7" s="118">
        <v>1000000</v>
      </c>
      <c r="Q7" s="118">
        <v>1000000</v>
      </c>
      <c r="R7" s="124"/>
    </row>
    <row r="8" spans="2:18" ht="26.25" customHeight="1" thickBot="1">
      <c r="B8" s="128" t="s">
        <v>22</v>
      </c>
      <c r="C8" s="68">
        <v>391709.1</v>
      </c>
      <c r="D8" s="69">
        <v>563056.43</v>
      </c>
      <c r="E8" s="69">
        <v>350817.29</v>
      </c>
      <c r="F8" s="69">
        <v>602654.44</v>
      </c>
      <c r="G8" s="69">
        <v>804382.44</v>
      </c>
      <c r="H8" s="69">
        <v>654500</v>
      </c>
      <c r="I8" s="69">
        <v>2000000</v>
      </c>
      <c r="J8" s="69">
        <v>2000000</v>
      </c>
      <c r="K8" s="69">
        <v>500000</v>
      </c>
      <c r="L8" s="102">
        <v>600000</v>
      </c>
      <c r="M8" s="118">
        <v>800000</v>
      </c>
      <c r="N8" s="118">
        <v>600000</v>
      </c>
      <c r="O8" s="118">
        <v>500000</v>
      </c>
      <c r="P8" s="118">
        <v>500000</v>
      </c>
      <c r="Q8" s="118">
        <v>500000</v>
      </c>
      <c r="R8" s="124"/>
    </row>
    <row r="9" spans="2:18" ht="25.5" customHeight="1" thickBot="1">
      <c r="B9" s="125" t="s">
        <v>23</v>
      </c>
      <c r="C9" s="61">
        <f aca="true" t="shared" si="1" ref="C9:Q9">C10+C11</f>
        <v>22409621.75</v>
      </c>
      <c r="D9" s="61">
        <f t="shared" si="1"/>
        <v>23897881.060000002</v>
      </c>
      <c r="E9" s="61">
        <f t="shared" si="1"/>
        <v>24141370.96</v>
      </c>
      <c r="F9" s="61">
        <f t="shared" si="1"/>
        <v>28317914.01</v>
      </c>
      <c r="G9" s="61">
        <f t="shared" si="1"/>
        <v>24903052.119999997</v>
      </c>
      <c r="H9" s="61">
        <f t="shared" si="1"/>
        <v>29692239.2</v>
      </c>
      <c r="I9" s="61">
        <f t="shared" si="1"/>
        <v>16200000</v>
      </c>
      <c r="J9" s="61">
        <f t="shared" si="1"/>
        <v>17100000</v>
      </c>
      <c r="K9" s="61">
        <f t="shared" si="1"/>
        <v>17500000</v>
      </c>
      <c r="L9" s="99">
        <f t="shared" si="1"/>
        <v>17700000</v>
      </c>
      <c r="M9" s="99">
        <f t="shared" si="1"/>
        <v>17800000</v>
      </c>
      <c r="N9" s="99">
        <f t="shared" si="1"/>
        <v>17800000</v>
      </c>
      <c r="O9" s="99">
        <f t="shared" si="1"/>
        <v>17800000</v>
      </c>
      <c r="P9" s="99">
        <f t="shared" si="1"/>
        <v>17800000</v>
      </c>
      <c r="Q9" s="99">
        <f t="shared" si="1"/>
        <v>18300000</v>
      </c>
      <c r="R9" s="124"/>
    </row>
    <row r="10" spans="2:18" ht="21" customHeight="1" thickTop="1">
      <c r="B10" s="126" t="s">
        <v>24</v>
      </c>
      <c r="C10" s="62">
        <v>16068969.17</v>
      </c>
      <c r="D10" s="63">
        <v>17532283.87</v>
      </c>
      <c r="E10" s="63">
        <v>18157841.16</v>
      </c>
      <c r="F10" s="63">
        <v>20356255.14</v>
      </c>
      <c r="G10" s="63">
        <v>20546474.88</v>
      </c>
      <c r="H10" s="63">
        <v>18665135</v>
      </c>
      <c r="I10" s="63">
        <v>16100000</v>
      </c>
      <c r="J10" s="63">
        <v>17000000</v>
      </c>
      <c r="K10" s="63">
        <v>17400000</v>
      </c>
      <c r="L10" s="100">
        <v>17600000</v>
      </c>
      <c r="M10" s="118">
        <v>17500000</v>
      </c>
      <c r="N10" s="118">
        <v>17500000</v>
      </c>
      <c r="O10" s="118">
        <v>17500000</v>
      </c>
      <c r="P10" s="118">
        <v>17500000</v>
      </c>
      <c r="Q10" s="118">
        <v>18000000</v>
      </c>
      <c r="R10" s="124"/>
    </row>
    <row r="11" spans="2:18" ht="22.5" customHeight="1" thickBot="1">
      <c r="B11" s="128" t="s">
        <v>25</v>
      </c>
      <c r="C11" s="68">
        <v>6340652.58</v>
      </c>
      <c r="D11" s="69">
        <v>6365597.19</v>
      </c>
      <c r="E11" s="66">
        <v>5983529.8</v>
      </c>
      <c r="F11" s="74">
        <v>7961658.87</v>
      </c>
      <c r="G11" s="69">
        <v>4356577.24</v>
      </c>
      <c r="H11" s="69">
        <v>11027104.2</v>
      </c>
      <c r="I11" s="69">
        <v>100000</v>
      </c>
      <c r="J11" s="69">
        <v>100000</v>
      </c>
      <c r="K11" s="69">
        <v>100000</v>
      </c>
      <c r="L11" s="102">
        <v>100000</v>
      </c>
      <c r="M11" s="118">
        <v>300000</v>
      </c>
      <c r="N11" s="118">
        <v>300000</v>
      </c>
      <c r="O11" s="118">
        <v>300000</v>
      </c>
      <c r="P11" s="118">
        <v>300000</v>
      </c>
      <c r="Q11" s="118">
        <v>300000</v>
      </c>
      <c r="R11" s="124"/>
    </row>
    <row r="12" spans="2:18" ht="25.5" customHeight="1" thickBot="1">
      <c r="B12" s="129" t="s">
        <v>26</v>
      </c>
      <c r="C12" s="70">
        <f aca="true" t="shared" si="2" ref="C12:Q12">C5-C9</f>
        <v>-336598.55000000075</v>
      </c>
      <c r="D12" s="70">
        <f t="shared" si="2"/>
        <v>-3644122.230000004</v>
      </c>
      <c r="E12" s="70">
        <f t="shared" si="2"/>
        <v>-4250663.059999999</v>
      </c>
      <c r="F12" s="70">
        <f t="shared" si="2"/>
        <v>-4260878.580000002</v>
      </c>
      <c r="G12" s="70">
        <f t="shared" si="2"/>
        <v>-3516729.089999996</v>
      </c>
      <c r="H12" s="70">
        <f t="shared" si="2"/>
        <v>-3825985.2300000004</v>
      </c>
      <c r="I12" s="70">
        <f t="shared" si="2"/>
        <v>5800000</v>
      </c>
      <c r="J12" s="70">
        <f t="shared" si="2"/>
        <v>5900000</v>
      </c>
      <c r="K12" s="70">
        <f t="shared" si="2"/>
        <v>2500000</v>
      </c>
      <c r="L12" s="103">
        <f t="shared" si="2"/>
        <v>2400000</v>
      </c>
      <c r="M12" s="103">
        <f t="shared" si="2"/>
        <v>2200000</v>
      </c>
      <c r="N12" s="103">
        <f t="shared" si="2"/>
        <v>3200000</v>
      </c>
      <c r="O12" s="103">
        <f t="shared" si="2"/>
        <v>3200000</v>
      </c>
      <c r="P12" s="103">
        <f t="shared" si="2"/>
        <v>3200000</v>
      </c>
      <c r="Q12" s="103">
        <f t="shared" si="2"/>
        <v>2700000</v>
      </c>
      <c r="R12" s="124"/>
    </row>
    <row r="13" spans="2:18" ht="21" customHeight="1" thickBot="1" thickTop="1">
      <c r="B13" s="130" t="s">
        <v>27</v>
      </c>
      <c r="C13" s="71">
        <f aca="true" t="shared" si="3" ref="C13:Q13">C14-C24</f>
        <v>974848.5600000005</v>
      </c>
      <c r="D13" s="71">
        <f t="shared" si="3"/>
        <v>4548260.890000001</v>
      </c>
      <c r="E13" s="71">
        <f t="shared" si="3"/>
        <v>4264539.380000001</v>
      </c>
      <c r="F13" s="71">
        <f t="shared" si="3"/>
        <v>4260878.58</v>
      </c>
      <c r="G13" s="71">
        <f t="shared" si="3"/>
        <v>3516729.09</v>
      </c>
      <c r="H13" s="71">
        <f t="shared" si="3"/>
        <v>3825985.2299999995</v>
      </c>
      <c r="I13" s="71">
        <f t="shared" si="3"/>
        <v>50000.000000003725</v>
      </c>
      <c r="J13" s="71">
        <f t="shared" si="3"/>
        <v>4005662.4000000036</v>
      </c>
      <c r="K13" s="71">
        <f t="shared" si="3"/>
        <v>6703204.400000004</v>
      </c>
      <c r="L13" s="104">
        <f t="shared" si="3"/>
        <v>6342711.820000004</v>
      </c>
      <c r="M13" s="104">
        <f t="shared" si="3"/>
        <v>7259080.820000004</v>
      </c>
      <c r="N13" s="104">
        <f t="shared" si="3"/>
        <v>7894080.820000004</v>
      </c>
      <c r="O13" s="104">
        <f t="shared" si="3"/>
        <v>9444080.820000004</v>
      </c>
      <c r="P13" s="104">
        <f t="shared" si="3"/>
        <v>10494080.820000004</v>
      </c>
      <c r="Q13" s="104">
        <f t="shared" si="3"/>
        <v>11194080.820000004</v>
      </c>
      <c r="R13" s="124"/>
    </row>
    <row r="14" spans="2:18" ht="26.25" customHeight="1" thickTop="1">
      <c r="B14" s="131" t="s">
        <v>28</v>
      </c>
      <c r="C14" s="72">
        <f>C15+C17+C19+C20+C21+C22+C23</f>
        <v>4981994.23</v>
      </c>
      <c r="D14" s="72">
        <f>D15+D17+D19+D20+D21+D22+D23</f>
        <v>5344932.12</v>
      </c>
      <c r="E14" s="72">
        <f>E15+E17+E19+E20+E21+E22+E23</f>
        <v>5015698.380000001</v>
      </c>
      <c r="F14" s="72">
        <f>F15+F17+F19+F20+F21+F22+F23</f>
        <v>6166838.86</v>
      </c>
      <c r="G14" s="72">
        <f aca="true" t="shared" si="4" ref="G14:Q14">G15+G17+G19+G20+G21+G23+G22</f>
        <v>5484419.37</v>
      </c>
      <c r="H14" s="72">
        <f t="shared" si="4"/>
        <v>5058819.8</v>
      </c>
      <c r="I14" s="72">
        <f t="shared" si="4"/>
        <v>446120.1800000037</v>
      </c>
      <c r="J14" s="72">
        <f t="shared" si="4"/>
        <v>5840000.000000004</v>
      </c>
      <c r="K14" s="72">
        <f t="shared" si="4"/>
        <v>9905662.400000004</v>
      </c>
      <c r="L14" s="72">
        <f t="shared" si="4"/>
        <v>9203204.400000004</v>
      </c>
      <c r="M14" s="72">
        <f t="shared" si="4"/>
        <v>8742711.820000004</v>
      </c>
      <c r="N14" s="72">
        <f t="shared" si="4"/>
        <v>9459080.820000004</v>
      </c>
      <c r="O14" s="72">
        <f t="shared" si="4"/>
        <v>11094080.820000004</v>
      </c>
      <c r="P14" s="72">
        <f t="shared" si="4"/>
        <v>12644080.820000004</v>
      </c>
      <c r="Q14" s="72">
        <f t="shared" si="4"/>
        <v>13694080.820000004</v>
      </c>
      <c r="R14" s="124"/>
    </row>
    <row r="15" spans="2:18" ht="23.25" customHeight="1">
      <c r="B15" s="127" t="s">
        <v>29</v>
      </c>
      <c r="C15" s="65">
        <v>3507517.36</v>
      </c>
      <c r="D15" s="66">
        <v>4706682.11</v>
      </c>
      <c r="E15" s="66">
        <v>4749809.73</v>
      </c>
      <c r="F15" s="66">
        <v>6166838.86</v>
      </c>
      <c r="G15" s="66">
        <v>5470542.44</v>
      </c>
      <c r="H15" s="66">
        <v>4737819.8</v>
      </c>
      <c r="I15" s="66">
        <v>426120.18</v>
      </c>
      <c r="J15" s="66"/>
      <c r="K15" s="66"/>
      <c r="L15" s="101"/>
      <c r="M15" s="124"/>
      <c r="N15" s="124"/>
      <c r="O15" s="124"/>
      <c r="P15" s="124"/>
      <c r="Q15" s="124"/>
      <c r="R15" s="124"/>
    </row>
    <row r="16" spans="2:18" ht="57.75" customHeight="1">
      <c r="B16" s="127" t="s">
        <v>30</v>
      </c>
      <c r="C16" s="65">
        <v>3507517.36</v>
      </c>
      <c r="D16" s="66"/>
      <c r="E16" s="66"/>
      <c r="F16" s="66">
        <v>951570.06</v>
      </c>
      <c r="G16" s="66">
        <v>723386.73</v>
      </c>
      <c r="H16" s="66">
        <v>3502070.22</v>
      </c>
      <c r="I16" s="66">
        <v>0</v>
      </c>
      <c r="J16" s="66">
        <v>0</v>
      </c>
      <c r="K16" s="66">
        <v>0</v>
      </c>
      <c r="L16" s="101">
        <v>0</v>
      </c>
      <c r="M16" s="124"/>
      <c r="N16" s="124"/>
      <c r="O16" s="124"/>
      <c r="P16" s="124"/>
      <c r="Q16" s="124"/>
      <c r="R16" s="124"/>
    </row>
    <row r="17" spans="2:18" ht="24.75" customHeight="1">
      <c r="B17" s="127" t="s">
        <v>31</v>
      </c>
      <c r="C17" s="65"/>
      <c r="D17" s="66"/>
      <c r="E17" s="66"/>
      <c r="F17" s="66"/>
      <c r="G17" s="66">
        <v>0</v>
      </c>
      <c r="H17" s="66">
        <v>0</v>
      </c>
      <c r="I17" s="66"/>
      <c r="J17" s="66"/>
      <c r="K17" s="66"/>
      <c r="L17" s="101"/>
      <c r="M17" s="124"/>
      <c r="N17" s="124"/>
      <c r="O17" s="124"/>
      <c r="P17" s="124"/>
      <c r="Q17" s="124"/>
      <c r="R17" s="124"/>
    </row>
    <row r="18" spans="2:18" ht="43.5" customHeight="1">
      <c r="B18" s="127" t="s">
        <v>32</v>
      </c>
      <c r="C18" s="65"/>
      <c r="D18" s="66"/>
      <c r="E18" s="66"/>
      <c r="F18" s="66"/>
      <c r="G18" s="66">
        <v>0</v>
      </c>
      <c r="H18" s="66">
        <v>0</v>
      </c>
      <c r="I18" s="66"/>
      <c r="J18" s="66"/>
      <c r="K18" s="66"/>
      <c r="L18" s="101"/>
      <c r="M18" s="124"/>
      <c r="N18" s="124"/>
      <c r="O18" s="124"/>
      <c r="P18" s="124"/>
      <c r="Q18" s="124"/>
      <c r="R18" s="124"/>
    </row>
    <row r="19" spans="2:18" ht="24" customHeight="1">
      <c r="B19" s="127" t="s">
        <v>33</v>
      </c>
      <c r="C19" s="65"/>
      <c r="D19" s="66"/>
      <c r="E19" s="66"/>
      <c r="F19" s="66"/>
      <c r="G19" s="66">
        <v>0</v>
      </c>
      <c r="H19" s="66">
        <v>321000</v>
      </c>
      <c r="I19" s="66">
        <v>10000</v>
      </c>
      <c r="J19" s="66"/>
      <c r="K19" s="66"/>
      <c r="L19" s="101"/>
      <c r="M19" s="124"/>
      <c r="N19" s="124"/>
      <c r="O19" s="124"/>
      <c r="P19" s="124"/>
      <c r="Q19" s="124"/>
      <c r="R19" s="124"/>
    </row>
    <row r="20" spans="2:18" ht="28.5" customHeight="1">
      <c r="B20" s="127" t="s">
        <v>34</v>
      </c>
      <c r="C20" s="65"/>
      <c r="D20" s="66"/>
      <c r="E20" s="66"/>
      <c r="F20" s="66"/>
      <c r="G20" s="66">
        <v>0</v>
      </c>
      <c r="H20" s="66">
        <v>0</v>
      </c>
      <c r="I20" s="66"/>
      <c r="J20" s="66"/>
      <c r="K20" s="66"/>
      <c r="L20" s="101"/>
      <c r="M20" s="124"/>
      <c r="N20" s="124"/>
      <c r="O20" s="124"/>
      <c r="P20" s="124"/>
      <c r="Q20" s="124"/>
      <c r="R20" s="124"/>
    </row>
    <row r="21" spans="2:18" ht="27" customHeight="1">
      <c r="B21" s="127" t="s">
        <v>35</v>
      </c>
      <c r="C21" s="65"/>
      <c r="D21" s="66"/>
      <c r="E21" s="66"/>
      <c r="F21" s="66"/>
      <c r="G21" s="66">
        <v>0</v>
      </c>
      <c r="H21" s="66">
        <v>0</v>
      </c>
      <c r="I21" s="66"/>
      <c r="J21" s="66"/>
      <c r="K21" s="66"/>
      <c r="L21" s="101"/>
      <c r="M21" s="124"/>
      <c r="N21" s="124"/>
      <c r="O21" s="124"/>
      <c r="P21" s="124"/>
      <c r="Q21" s="124"/>
      <c r="R21" s="124"/>
    </row>
    <row r="22" spans="2:18" ht="23.25" customHeight="1">
      <c r="B22" s="127" t="s">
        <v>36</v>
      </c>
      <c r="C22" s="65">
        <v>1474476.87</v>
      </c>
      <c r="D22" s="66">
        <v>638250.01</v>
      </c>
      <c r="E22" s="66">
        <v>265888.65</v>
      </c>
      <c r="F22" s="66"/>
      <c r="G22" s="132">
        <f>E53+E46</f>
        <v>13876.929999999702</v>
      </c>
      <c r="H22" s="132"/>
      <c r="I22" s="132">
        <f aca="true" t="shared" si="5" ref="I22:Q22">H53+H46</f>
        <v>10000.000000003725</v>
      </c>
      <c r="J22" s="132">
        <f t="shared" si="5"/>
        <v>5840000.000000004</v>
      </c>
      <c r="K22" s="132">
        <f t="shared" si="5"/>
        <v>9905662.400000004</v>
      </c>
      <c r="L22" s="132">
        <f t="shared" si="5"/>
        <v>9203204.400000004</v>
      </c>
      <c r="M22" s="132">
        <f t="shared" si="5"/>
        <v>8742711.820000004</v>
      </c>
      <c r="N22" s="132">
        <f t="shared" si="5"/>
        <v>9459080.820000004</v>
      </c>
      <c r="O22" s="132">
        <f t="shared" si="5"/>
        <v>11094080.820000004</v>
      </c>
      <c r="P22" s="132">
        <f t="shared" si="5"/>
        <v>12644080.820000004</v>
      </c>
      <c r="Q22" s="132">
        <f t="shared" si="5"/>
        <v>13694080.820000004</v>
      </c>
      <c r="R22" s="124"/>
    </row>
    <row r="23" spans="2:18" ht="21.75" customHeight="1" thickBot="1">
      <c r="B23" s="133" t="s">
        <v>37</v>
      </c>
      <c r="C23" s="73"/>
      <c r="D23" s="74"/>
      <c r="E23" s="74"/>
      <c r="F23" s="74"/>
      <c r="G23" s="74"/>
      <c r="H23" s="74"/>
      <c r="I23" s="74"/>
      <c r="J23" s="74"/>
      <c r="K23" s="74"/>
      <c r="L23" s="106"/>
      <c r="M23" s="124"/>
      <c r="N23" s="124"/>
      <c r="O23" s="124"/>
      <c r="P23" s="124"/>
      <c r="Q23" s="124"/>
      <c r="R23" s="124"/>
    </row>
    <row r="24" spans="2:18" ht="24.75" customHeight="1" thickBot="1" thickTop="1">
      <c r="B24" s="130" t="s">
        <v>38</v>
      </c>
      <c r="C24" s="71">
        <f aca="true" t="shared" si="6" ref="C24:R24">C25+C27+C29+C30</f>
        <v>4007145.67</v>
      </c>
      <c r="D24" s="71">
        <f t="shared" si="6"/>
        <v>796671.23</v>
      </c>
      <c r="E24" s="71">
        <f t="shared" si="6"/>
        <v>751159</v>
      </c>
      <c r="F24" s="71">
        <f t="shared" si="6"/>
        <v>1905960.28</v>
      </c>
      <c r="G24" s="71">
        <f t="shared" si="6"/>
        <v>1967690.28</v>
      </c>
      <c r="H24" s="71">
        <f t="shared" si="6"/>
        <v>1232834.57</v>
      </c>
      <c r="I24" s="71">
        <f t="shared" si="6"/>
        <v>396120.18</v>
      </c>
      <c r="J24" s="71">
        <f t="shared" si="6"/>
        <v>1834337.6</v>
      </c>
      <c r="K24" s="71">
        <f t="shared" si="6"/>
        <v>3202458</v>
      </c>
      <c r="L24" s="104">
        <f t="shared" si="6"/>
        <v>2860492.58</v>
      </c>
      <c r="M24" s="104">
        <f t="shared" si="6"/>
        <v>1483631</v>
      </c>
      <c r="N24" s="104">
        <f t="shared" si="6"/>
        <v>1565000</v>
      </c>
      <c r="O24" s="104">
        <f t="shared" si="6"/>
        <v>1650000</v>
      </c>
      <c r="P24" s="104">
        <f t="shared" si="6"/>
        <v>2150000</v>
      </c>
      <c r="Q24" s="104">
        <f t="shared" si="6"/>
        <v>2500000</v>
      </c>
      <c r="R24" s="104">
        <f t="shared" si="6"/>
        <v>17642039.36</v>
      </c>
    </row>
    <row r="25" spans="2:19" ht="27.75" customHeight="1" thickTop="1">
      <c r="B25" s="126" t="s">
        <v>39</v>
      </c>
      <c r="C25" s="62">
        <v>4007145.67</v>
      </c>
      <c r="D25" s="63">
        <v>796671.23</v>
      </c>
      <c r="E25" s="63">
        <v>751159</v>
      </c>
      <c r="F25" s="63">
        <v>1905960.28</v>
      </c>
      <c r="G25" s="63">
        <v>1646690.28</v>
      </c>
      <c r="H25" s="75">
        <v>1222834.57</v>
      </c>
      <c r="I25" s="75">
        <v>396120.18</v>
      </c>
      <c r="J25" s="75">
        <v>1834337.6</v>
      </c>
      <c r="K25" s="75">
        <v>3202458</v>
      </c>
      <c r="L25" s="107">
        <v>2860492.58</v>
      </c>
      <c r="M25" s="118">
        <v>1483631</v>
      </c>
      <c r="N25" s="118">
        <v>1565000</v>
      </c>
      <c r="O25" s="118">
        <v>1650000</v>
      </c>
      <c r="P25" s="118">
        <v>2150000</v>
      </c>
      <c r="Q25" s="118">
        <v>2500000</v>
      </c>
      <c r="R25" s="150">
        <f>SUM(I25:Q25)</f>
        <v>17642039.36</v>
      </c>
      <c r="S25" s="132">
        <f>R25+H25</f>
        <v>18864873.93</v>
      </c>
    </row>
    <row r="26" spans="2:19" ht="66.75" customHeight="1">
      <c r="B26" s="127" t="s">
        <v>40</v>
      </c>
      <c r="C26" s="65">
        <v>3755189.42</v>
      </c>
      <c r="D26" s="66">
        <v>500592.63</v>
      </c>
      <c r="E26" s="66"/>
      <c r="F26" s="66">
        <v>245250</v>
      </c>
      <c r="G26" s="66">
        <v>245250</v>
      </c>
      <c r="H26" s="66">
        <v>261000</v>
      </c>
      <c r="I26" s="66">
        <v>395456.9</v>
      </c>
      <c r="J26" s="66">
        <v>341000</v>
      </c>
      <c r="K26" s="66">
        <v>361000</v>
      </c>
      <c r="L26" s="101">
        <v>430748.4</v>
      </c>
      <c r="M26" s="118">
        <v>250000</v>
      </c>
      <c r="N26" s="118">
        <v>250000</v>
      </c>
      <c r="O26" s="118">
        <v>500000</v>
      </c>
      <c r="P26" s="118">
        <v>1000000</v>
      </c>
      <c r="Q26" s="118">
        <v>1500000</v>
      </c>
      <c r="R26" s="151">
        <f>SUM(I26:Q26)</f>
        <v>5028205.3</v>
      </c>
      <c r="S26" s="141">
        <f>R26+H26</f>
        <v>5289205.3</v>
      </c>
    </row>
    <row r="27" spans="2:18" ht="33.75" customHeight="1">
      <c r="B27" s="127" t="s">
        <v>41</v>
      </c>
      <c r="C27" s="65"/>
      <c r="D27" s="66"/>
      <c r="E27" s="66"/>
      <c r="F27" s="66"/>
      <c r="G27" s="66"/>
      <c r="H27" s="66"/>
      <c r="I27" s="66"/>
      <c r="J27" s="66"/>
      <c r="K27" s="66"/>
      <c r="L27" s="101"/>
      <c r="M27" s="124"/>
      <c r="N27" s="124"/>
      <c r="O27" s="124"/>
      <c r="P27" s="124"/>
      <c r="Q27" s="124"/>
      <c r="R27" s="124"/>
    </row>
    <row r="28" spans="2:18" ht="76.5" customHeight="1">
      <c r="B28" s="127" t="s">
        <v>42</v>
      </c>
      <c r="C28" s="65"/>
      <c r="D28" s="66"/>
      <c r="E28" s="66"/>
      <c r="F28" s="66"/>
      <c r="G28" s="66"/>
      <c r="H28" s="66"/>
      <c r="I28" s="66"/>
      <c r="J28" s="66"/>
      <c r="K28" s="66"/>
      <c r="L28" s="101"/>
      <c r="M28" s="124"/>
      <c r="N28" s="124"/>
      <c r="O28" s="124"/>
      <c r="P28" s="124"/>
      <c r="Q28" s="124"/>
      <c r="R28" s="124"/>
    </row>
    <row r="29" spans="2:18" ht="23.25" customHeight="1">
      <c r="B29" s="127" t="s">
        <v>43</v>
      </c>
      <c r="C29" s="65"/>
      <c r="D29" s="66"/>
      <c r="E29" s="66"/>
      <c r="F29" s="66"/>
      <c r="G29" s="66">
        <v>321000</v>
      </c>
      <c r="H29" s="66">
        <v>10000</v>
      </c>
      <c r="I29" s="66"/>
      <c r="J29" s="66"/>
      <c r="K29" s="66"/>
      <c r="L29" s="101"/>
      <c r="M29" s="124"/>
      <c r="N29" s="124"/>
      <c r="O29" s="124"/>
      <c r="P29" s="124"/>
      <c r="Q29" s="124"/>
      <c r="R29" s="124"/>
    </row>
    <row r="30" spans="2:18" ht="35.25" customHeight="1" thickBot="1">
      <c r="B30" s="128" t="s">
        <v>44</v>
      </c>
      <c r="C30" s="68"/>
      <c r="D30" s="69"/>
      <c r="E30" s="69"/>
      <c r="F30" s="69"/>
      <c r="G30" s="69"/>
      <c r="H30" s="69"/>
      <c r="I30" s="69"/>
      <c r="J30" s="69"/>
      <c r="K30" s="69"/>
      <c r="L30" s="102"/>
      <c r="M30" s="124"/>
      <c r="N30" s="124"/>
      <c r="O30" s="124"/>
      <c r="P30" s="124"/>
      <c r="Q30" s="124"/>
      <c r="R30" s="124"/>
    </row>
    <row r="31" spans="2:18" ht="27" customHeight="1" thickBot="1">
      <c r="B31" s="135" t="s">
        <v>45</v>
      </c>
      <c r="C31" s="76"/>
      <c r="D31" s="77"/>
      <c r="E31" s="77"/>
      <c r="F31" s="77"/>
      <c r="G31" s="77"/>
      <c r="H31" s="77"/>
      <c r="I31" s="77"/>
      <c r="J31" s="77"/>
      <c r="K31" s="77"/>
      <c r="L31" s="108"/>
      <c r="M31" s="124"/>
      <c r="N31" s="124"/>
      <c r="O31" s="124"/>
      <c r="P31" s="124"/>
      <c r="Q31" s="124"/>
      <c r="R31" s="124"/>
    </row>
    <row r="32" spans="2:18" ht="25.5" customHeight="1" thickBot="1">
      <c r="B32" s="125" t="s">
        <v>46</v>
      </c>
      <c r="C32" s="78">
        <f aca="true" t="shared" si="7" ref="C32:R32">C33</f>
        <v>0</v>
      </c>
      <c r="D32" s="78">
        <f t="shared" si="7"/>
        <v>0</v>
      </c>
      <c r="E32" s="78">
        <f t="shared" si="7"/>
        <v>0</v>
      </c>
      <c r="F32" s="78">
        <f t="shared" si="7"/>
        <v>0</v>
      </c>
      <c r="G32" s="78">
        <f t="shared" si="7"/>
        <v>0</v>
      </c>
      <c r="H32" s="78">
        <f t="shared" si="7"/>
        <v>30000</v>
      </c>
      <c r="I32" s="78">
        <f t="shared" si="7"/>
        <v>1438104</v>
      </c>
      <c r="J32" s="78">
        <f t="shared" si="7"/>
        <v>35000</v>
      </c>
      <c r="K32" s="78">
        <f t="shared" si="7"/>
        <v>60000</v>
      </c>
      <c r="L32" s="78">
        <f t="shared" si="7"/>
        <v>100000</v>
      </c>
      <c r="M32" s="78">
        <f t="shared" si="7"/>
        <v>140000</v>
      </c>
      <c r="N32" s="78">
        <f t="shared" si="7"/>
        <v>131000</v>
      </c>
      <c r="O32" s="78">
        <f t="shared" si="7"/>
        <v>0</v>
      </c>
      <c r="P32" s="78">
        <f t="shared" si="7"/>
        <v>0</v>
      </c>
      <c r="Q32" s="78">
        <f t="shared" si="7"/>
        <v>0</v>
      </c>
      <c r="R32" s="78">
        <f t="shared" si="7"/>
        <v>1934104</v>
      </c>
    </row>
    <row r="33" spans="2:18" ht="63.75" customHeight="1" thickTop="1">
      <c r="B33" s="126" t="s">
        <v>47</v>
      </c>
      <c r="C33" s="79"/>
      <c r="D33" s="80"/>
      <c r="E33" s="80"/>
      <c r="F33" s="80"/>
      <c r="G33" s="80"/>
      <c r="H33" s="80">
        <v>30000</v>
      </c>
      <c r="I33" s="80">
        <v>1438104</v>
      </c>
      <c r="J33" s="80">
        <v>35000</v>
      </c>
      <c r="K33" s="80">
        <v>60000</v>
      </c>
      <c r="L33" s="153">
        <v>100000</v>
      </c>
      <c r="M33" s="118">
        <v>140000</v>
      </c>
      <c r="N33" s="118">
        <v>131000</v>
      </c>
      <c r="O33" s="118"/>
      <c r="P33" s="118"/>
      <c r="Q33" s="118"/>
      <c r="R33" s="134">
        <f>SUM(H33:Q33)</f>
        <v>1934104</v>
      </c>
    </row>
    <row r="34" spans="2:18" ht="91.5" customHeight="1" thickBot="1">
      <c r="B34" s="133" t="s">
        <v>48</v>
      </c>
      <c r="C34" s="81"/>
      <c r="D34" s="82"/>
      <c r="E34" s="82"/>
      <c r="F34" s="82"/>
      <c r="G34" s="82"/>
      <c r="H34" s="82"/>
      <c r="I34" s="82"/>
      <c r="J34" s="82"/>
      <c r="K34" s="82"/>
      <c r="L34" s="109"/>
      <c r="M34" s="124"/>
      <c r="N34" s="124"/>
      <c r="O34" s="124"/>
      <c r="P34" s="124"/>
      <c r="Q34" s="124"/>
      <c r="R34" s="124"/>
    </row>
    <row r="35" spans="2:18" ht="72" customHeight="1" thickBot="1" thickTop="1">
      <c r="B35" s="130" t="s">
        <v>49</v>
      </c>
      <c r="C35" s="71">
        <f aca="true" t="shared" si="8" ref="C35:Q35">C36+C37+C38+C39+C40+C41</f>
        <v>315375.95</v>
      </c>
      <c r="D35" s="71">
        <f t="shared" si="8"/>
        <v>376206.77999999997</v>
      </c>
      <c r="E35" s="71">
        <f t="shared" si="8"/>
        <v>985967.04</v>
      </c>
      <c r="F35" s="71">
        <f t="shared" si="8"/>
        <v>1960710.28</v>
      </c>
      <c r="G35" s="71">
        <f t="shared" si="8"/>
        <v>1681440.28</v>
      </c>
      <c r="H35" s="71">
        <f t="shared" si="8"/>
        <v>1268534.57</v>
      </c>
      <c r="I35" s="71">
        <f t="shared" si="8"/>
        <v>1770767.28</v>
      </c>
      <c r="J35" s="71">
        <f t="shared" si="8"/>
        <v>1812337.6</v>
      </c>
      <c r="K35" s="71">
        <f t="shared" si="8"/>
        <v>3149458</v>
      </c>
      <c r="L35" s="71">
        <f t="shared" si="8"/>
        <v>2749744.18</v>
      </c>
      <c r="M35" s="71">
        <f t="shared" si="8"/>
        <v>1548631</v>
      </c>
      <c r="N35" s="71">
        <f t="shared" si="8"/>
        <v>1581000</v>
      </c>
      <c r="O35" s="71">
        <f t="shared" si="8"/>
        <v>1255000</v>
      </c>
      <c r="P35" s="71">
        <f t="shared" si="8"/>
        <v>1203000</v>
      </c>
      <c r="Q35" s="71">
        <f t="shared" si="8"/>
        <v>1031000</v>
      </c>
      <c r="R35" s="124"/>
    </row>
    <row r="36" spans="2:18" ht="25.5" customHeight="1" thickTop="1">
      <c r="B36" s="126" t="s">
        <v>50</v>
      </c>
      <c r="C36" s="72">
        <f aca="true" t="shared" si="9" ref="C36:Q36">C25-C26</f>
        <v>251956.25</v>
      </c>
      <c r="D36" s="72">
        <f t="shared" si="9"/>
        <v>296078.6</v>
      </c>
      <c r="E36" s="72">
        <f t="shared" si="9"/>
        <v>751159</v>
      </c>
      <c r="F36" s="72">
        <f t="shared" si="9"/>
        <v>1660710.28</v>
      </c>
      <c r="G36" s="72">
        <f t="shared" si="9"/>
        <v>1401440.28</v>
      </c>
      <c r="H36" s="72">
        <f t="shared" si="9"/>
        <v>961834.5700000001</v>
      </c>
      <c r="I36" s="72">
        <f t="shared" si="9"/>
        <v>663.2799999999697</v>
      </c>
      <c r="J36" s="72">
        <f t="shared" si="9"/>
        <v>1493337.6</v>
      </c>
      <c r="K36" s="72">
        <f t="shared" si="9"/>
        <v>2841458</v>
      </c>
      <c r="L36" s="105">
        <f t="shared" si="9"/>
        <v>2429744.18</v>
      </c>
      <c r="M36" s="105">
        <f t="shared" si="9"/>
        <v>1233631</v>
      </c>
      <c r="N36" s="105">
        <f t="shared" si="9"/>
        <v>1315000</v>
      </c>
      <c r="O36" s="105">
        <f t="shared" si="9"/>
        <v>1150000</v>
      </c>
      <c r="P36" s="105">
        <f t="shared" si="9"/>
        <v>1150000</v>
      </c>
      <c r="Q36" s="105">
        <f t="shared" si="9"/>
        <v>1000000</v>
      </c>
      <c r="R36" s="124"/>
    </row>
    <row r="37" spans="2:18" ht="34.5" customHeight="1">
      <c r="B37" s="127" t="s">
        <v>51</v>
      </c>
      <c r="C37" s="65">
        <v>63419.7</v>
      </c>
      <c r="D37" s="66">
        <v>80128.18</v>
      </c>
      <c r="E37" s="66">
        <v>234808.04</v>
      </c>
      <c r="F37" s="66">
        <v>300000</v>
      </c>
      <c r="G37" s="66">
        <v>280000</v>
      </c>
      <c r="H37" s="66">
        <v>276700</v>
      </c>
      <c r="I37" s="66">
        <v>332000</v>
      </c>
      <c r="J37" s="66">
        <v>284000</v>
      </c>
      <c r="K37" s="66">
        <v>248000</v>
      </c>
      <c r="L37" s="101">
        <v>220000</v>
      </c>
      <c r="M37" s="118">
        <v>175000</v>
      </c>
      <c r="N37" s="118">
        <v>135000</v>
      </c>
      <c r="O37" s="118">
        <v>105000</v>
      </c>
      <c r="P37" s="118">
        <v>53000</v>
      </c>
      <c r="Q37" s="118">
        <v>31000</v>
      </c>
      <c r="R37" s="124"/>
    </row>
    <row r="38" spans="2:18" ht="34.5" customHeight="1">
      <c r="B38" s="127" t="s">
        <v>52</v>
      </c>
      <c r="C38" s="83"/>
      <c r="D38" s="83"/>
      <c r="E38" s="83"/>
      <c r="F38" s="83"/>
      <c r="G38" s="83"/>
      <c r="H38" s="83"/>
      <c r="I38" s="83"/>
      <c r="J38" s="83"/>
      <c r="K38" s="83"/>
      <c r="L38" s="110"/>
      <c r="M38" s="124"/>
      <c r="N38" s="124"/>
      <c r="O38" s="124"/>
      <c r="P38" s="124"/>
      <c r="Q38" s="124"/>
      <c r="R38" s="124"/>
    </row>
    <row r="39" spans="2:18" ht="27.75" customHeight="1">
      <c r="B39" s="127" t="s">
        <v>53</v>
      </c>
      <c r="C39" s="65"/>
      <c r="D39" s="66"/>
      <c r="E39" s="66"/>
      <c r="F39" s="66"/>
      <c r="G39" s="66"/>
      <c r="H39" s="66"/>
      <c r="I39" s="66"/>
      <c r="J39" s="66"/>
      <c r="K39" s="66"/>
      <c r="L39" s="101"/>
      <c r="M39" s="124"/>
      <c r="N39" s="124"/>
      <c r="O39" s="124"/>
      <c r="P39" s="124"/>
      <c r="Q39" s="124"/>
      <c r="R39" s="124"/>
    </row>
    <row r="40" spans="2:18" ht="55.5" customHeight="1">
      <c r="B40" s="127" t="s">
        <v>54</v>
      </c>
      <c r="C40" s="83"/>
      <c r="D40" s="83"/>
      <c r="E40" s="83"/>
      <c r="F40" s="83"/>
      <c r="G40" s="83">
        <f aca="true" t="shared" si="10" ref="G40:Q40">G33-G34</f>
        <v>0</v>
      </c>
      <c r="H40" s="83">
        <f t="shared" si="10"/>
        <v>30000</v>
      </c>
      <c r="I40" s="83">
        <f t="shared" si="10"/>
        <v>1438104</v>
      </c>
      <c r="J40" s="83">
        <f t="shared" si="10"/>
        <v>35000</v>
      </c>
      <c r="K40" s="83">
        <f t="shared" si="10"/>
        <v>60000</v>
      </c>
      <c r="L40" s="83">
        <f t="shared" si="10"/>
        <v>100000</v>
      </c>
      <c r="M40" s="83">
        <f t="shared" si="10"/>
        <v>140000</v>
      </c>
      <c r="N40" s="83">
        <f t="shared" si="10"/>
        <v>131000</v>
      </c>
      <c r="O40" s="83">
        <f t="shared" si="10"/>
        <v>0</v>
      </c>
      <c r="P40" s="83">
        <f t="shared" si="10"/>
        <v>0</v>
      </c>
      <c r="Q40" s="83">
        <f t="shared" si="10"/>
        <v>0</v>
      </c>
      <c r="R40" s="124"/>
    </row>
    <row r="41" spans="2:18" ht="59.25" customHeight="1" thickBot="1">
      <c r="B41" s="128" t="s">
        <v>55</v>
      </c>
      <c r="C41" s="84"/>
      <c r="D41" s="85"/>
      <c r="E41" s="85"/>
      <c r="F41" s="85"/>
      <c r="G41" s="85"/>
      <c r="H41" s="85"/>
      <c r="I41" s="85"/>
      <c r="J41" s="85"/>
      <c r="K41" s="85"/>
      <c r="L41" s="111"/>
      <c r="M41" s="124"/>
      <c r="N41" s="124"/>
      <c r="O41" s="124"/>
      <c r="P41" s="124"/>
      <c r="Q41" s="124"/>
      <c r="R41" s="124"/>
    </row>
    <row r="42" spans="2:18" ht="30" customHeight="1" thickBot="1">
      <c r="B42" s="129" t="s">
        <v>81</v>
      </c>
      <c r="C42" s="86">
        <f aca="true" t="shared" si="11" ref="C42:Q42">C35/C5</f>
        <v>0.014287845717481963</v>
      </c>
      <c r="D42" s="86">
        <f t="shared" si="11"/>
        <v>0.018574664740391798</v>
      </c>
      <c r="E42" s="86">
        <f t="shared" si="11"/>
        <v>0.04956922825255505</v>
      </c>
      <c r="F42" s="86">
        <f t="shared" si="11"/>
        <v>0.08150257273824034</v>
      </c>
      <c r="G42" s="86">
        <f t="shared" si="11"/>
        <v>0.07862222400930413</v>
      </c>
      <c r="H42" s="86">
        <f t="shared" si="11"/>
        <v>0.04904206737748969</v>
      </c>
      <c r="I42" s="86">
        <f t="shared" si="11"/>
        <v>0.08048942181818182</v>
      </c>
      <c r="J42" s="86">
        <f t="shared" si="11"/>
        <v>0.07879728695652174</v>
      </c>
      <c r="K42" s="86">
        <f t="shared" si="11"/>
        <v>0.1574729</v>
      </c>
      <c r="L42" s="112">
        <f t="shared" si="11"/>
        <v>0.13680319303482588</v>
      </c>
      <c r="M42" s="112">
        <f t="shared" si="11"/>
        <v>0.07743155</v>
      </c>
      <c r="N42" s="112">
        <f t="shared" si="11"/>
        <v>0.07528571428571429</v>
      </c>
      <c r="O42" s="112">
        <f t="shared" si="11"/>
        <v>0.05976190476190476</v>
      </c>
      <c r="P42" s="112">
        <f t="shared" si="11"/>
        <v>0.05728571428571429</v>
      </c>
      <c r="Q42" s="112">
        <f t="shared" si="11"/>
        <v>0.049095238095238095</v>
      </c>
      <c r="R42" s="124"/>
    </row>
    <row r="43" spans="2:18" ht="42" customHeight="1" thickBot="1" thickTop="1">
      <c r="B43" s="130" t="s">
        <v>57</v>
      </c>
      <c r="C43" s="71">
        <f aca="true" t="shared" si="12" ref="C43:Q43">C44+C46+C48+C49</f>
        <v>2648590.26</v>
      </c>
      <c r="D43" s="71">
        <f t="shared" si="12"/>
        <v>5918550.45</v>
      </c>
      <c r="E43" s="71">
        <f t="shared" si="12"/>
        <v>10005112.989999998</v>
      </c>
      <c r="F43" s="71">
        <f t="shared" si="12"/>
        <v>14177960.37</v>
      </c>
      <c r="G43" s="71">
        <f t="shared" si="12"/>
        <v>13740933.950000001</v>
      </c>
      <c r="H43" s="71">
        <f t="shared" si="12"/>
        <v>17255919.18</v>
      </c>
      <c r="I43" s="71">
        <f t="shared" si="12"/>
        <v>17285919.18</v>
      </c>
      <c r="J43" s="71">
        <f t="shared" si="12"/>
        <v>15451581.58</v>
      </c>
      <c r="K43" s="71">
        <f t="shared" si="12"/>
        <v>12249123.58</v>
      </c>
      <c r="L43" s="71">
        <f t="shared" si="12"/>
        <v>9388631</v>
      </c>
      <c r="M43" s="71">
        <f t="shared" si="12"/>
        <v>7905000</v>
      </c>
      <c r="N43" s="71">
        <f t="shared" si="12"/>
        <v>6340000</v>
      </c>
      <c r="O43" s="71">
        <f t="shared" si="12"/>
        <v>4690000</v>
      </c>
      <c r="P43" s="71">
        <f t="shared" si="12"/>
        <v>2540000</v>
      </c>
      <c r="Q43" s="71">
        <f t="shared" si="12"/>
        <v>40000</v>
      </c>
      <c r="R43" s="124"/>
    </row>
    <row r="44" spans="2:18" ht="30" customHeight="1" thickBot="1" thickTop="1">
      <c r="B44" s="126" t="s">
        <v>58</v>
      </c>
      <c r="C44" s="62"/>
      <c r="D44" s="87"/>
      <c r="E44" s="87"/>
      <c r="F44" s="87"/>
      <c r="G44" s="87"/>
      <c r="H44" s="87"/>
      <c r="I44" s="87"/>
      <c r="J44" s="87"/>
      <c r="K44" s="87"/>
      <c r="L44" s="71"/>
      <c r="M44" s="124"/>
      <c r="N44" s="124"/>
      <c r="O44" s="124"/>
      <c r="P44" s="124"/>
      <c r="Q44" s="124"/>
      <c r="R44" s="124"/>
    </row>
    <row r="45" spans="2:18" ht="53.25" customHeight="1" thickTop="1">
      <c r="B45" s="127" t="s">
        <v>59</v>
      </c>
      <c r="C45" s="65"/>
      <c r="D45" s="88"/>
      <c r="E45" s="88"/>
      <c r="F45" s="88"/>
      <c r="G45" s="88"/>
      <c r="H45" s="88"/>
      <c r="I45" s="88"/>
      <c r="J45" s="88"/>
      <c r="K45" s="88"/>
      <c r="L45" s="113"/>
      <c r="M45" s="124"/>
      <c r="N45" s="124"/>
      <c r="O45" s="124"/>
      <c r="P45" s="124"/>
      <c r="Q45" s="124"/>
      <c r="R45" s="124"/>
    </row>
    <row r="46" spans="2:18" ht="24" customHeight="1">
      <c r="B46" s="127" t="s">
        <v>60</v>
      </c>
      <c r="C46" s="65">
        <v>2648414.26</v>
      </c>
      <c r="D46" s="88">
        <v>5918430.45</v>
      </c>
      <c r="E46" s="88">
        <v>9917081.79</v>
      </c>
      <c r="F46" s="88">
        <v>14177960.37</v>
      </c>
      <c r="G46" s="88">
        <f>E46+G15-G25</f>
        <v>13740933.950000001</v>
      </c>
      <c r="H46" s="88">
        <f aca="true" t="shared" si="13" ref="H46:Q46">G46+H15-H25</f>
        <v>17255919.18</v>
      </c>
      <c r="I46" s="88">
        <f t="shared" si="13"/>
        <v>17285919.18</v>
      </c>
      <c r="J46" s="88">
        <f t="shared" si="13"/>
        <v>15451581.58</v>
      </c>
      <c r="K46" s="88">
        <f t="shared" si="13"/>
        <v>12249123.58</v>
      </c>
      <c r="L46" s="88">
        <f t="shared" si="13"/>
        <v>9388631</v>
      </c>
      <c r="M46" s="88">
        <f t="shared" si="13"/>
        <v>7905000</v>
      </c>
      <c r="N46" s="88">
        <f t="shared" si="13"/>
        <v>6340000</v>
      </c>
      <c r="O46" s="88">
        <f t="shared" si="13"/>
        <v>4690000</v>
      </c>
      <c r="P46" s="88">
        <f t="shared" si="13"/>
        <v>2540000</v>
      </c>
      <c r="Q46" s="88">
        <f t="shared" si="13"/>
        <v>40000</v>
      </c>
      <c r="R46" s="124"/>
    </row>
    <row r="47" spans="2:18" ht="48.75" customHeight="1">
      <c r="B47" s="127" t="s">
        <v>61</v>
      </c>
      <c r="C47" s="65">
        <v>1722790.98</v>
      </c>
      <c r="D47" s="88">
        <v>1288998.75</v>
      </c>
      <c r="E47" s="88">
        <v>1308998.35</v>
      </c>
      <c r="F47" s="88">
        <v>1563748.4</v>
      </c>
      <c r="G47" s="88">
        <f>E47+G16-G26-G28</f>
        <v>1787135.08</v>
      </c>
      <c r="H47" s="88">
        <f>G47+H16+H18-H26-H28</f>
        <v>5028205.300000001</v>
      </c>
      <c r="I47" s="88">
        <f>H47+I16+I18-I26-I28</f>
        <v>4632748.4</v>
      </c>
      <c r="J47" s="88">
        <f>I47+J16+J18-J26-J28</f>
        <v>4291748.4</v>
      </c>
      <c r="K47" s="88">
        <f>J47+K16+K18-K26-K28</f>
        <v>3930748.4000000004</v>
      </c>
      <c r="L47" s="88">
        <f>K47+L16+L18-L26-L28</f>
        <v>3500000.0000000005</v>
      </c>
      <c r="M47" s="118">
        <v>3250000</v>
      </c>
      <c r="N47" s="118">
        <v>3000000</v>
      </c>
      <c r="O47" s="118">
        <v>2500000</v>
      </c>
      <c r="P47" s="118">
        <v>1500000</v>
      </c>
      <c r="Q47" s="118">
        <v>0</v>
      </c>
      <c r="R47" s="124"/>
    </row>
    <row r="48" spans="2:18" ht="18.75" customHeight="1">
      <c r="B48" s="127" t="s">
        <v>62</v>
      </c>
      <c r="C48" s="65"/>
      <c r="D48" s="89"/>
      <c r="E48" s="89"/>
      <c r="F48" s="89"/>
      <c r="G48" s="89"/>
      <c r="H48" s="89"/>
      <c r="I48" s="89"/>
      <c r="J48" s="89"/>
      <c r="K48" s="89"/>
      <c r="L48" s="114"/>
      <c r="M48" s="124"/>
      <c r="N48" s="124"/>
      <c r="O48" s="124"/>
      <c r="P48" s="124"/>
      <c r="Q48" s="124"/>
      <c r="R48" s="124"/>
    </row>
    <row r="49" spans="2:18" ht="27" customHeight="1" thickBot="1">
      <c r="B49" s="128" t="s">
        <v>63</v>
      </c>
      <c r="C49" s="68">
        <v>176</v>
      </c>
      <c r="D49" s="90">
        <v>120</v>
      </c>
      <c r="E49" s="90">
        <v>88031.2</v>
      </c>
      <c r="F49" s="90">
        <v>0</v>
      </c>
      <c r="G49" s="90"/>
      <c r="H49" s="90"/>
      <c r="I49" s="90"/>
      <c r="J49" s="90"/>
      <c r="K49" s="90"/>
      <c r="L49" s="115"/>
      <c r="M49" s="124"/>
      <c r="N49" s="124"/>
      <c r="O49" s="124"/>
      <c r="P49" s="124"/>
      <c r="Q49" s="124"/>
      <c r="R49" s="124"/>
    </row>
    <row r="50" spans="2:18" ht="27.75" customHeight="1" thickBot="1">
      <c r="B50" s="135" t="s">
        <v>80</v>
      </c>
      <c r="C50" s="91">
        <f aca="true" t="shared" si="14" ref="C50:Q50">(C43-C45-C47)/C5</f>
        <v>0.04194256815713399</v>
      </c>
      <c r="D50" s="91">
        <f t="shared" si="14"/>
        <v>0.22857740821632963</v>
      </c>
      <c r="E50" s="91">
        <f t="shared" si="14"/>
        <v>0.4371948290487941</v>
      </c>
      <c r="F50" s="91">
        <f t="shared" si="14"/>
        <v>0.5243460694358715</v>
      </c>
      <c r="G50" s="91">
        <f t="shared" si="14"/>
        <v>0.5589459606137821</v>
      </c>
      <c r="H50" s="91">
        <f t="shared" si="14"/>
        <v>0.4727284396952822</v>
      </c>
      <c r="I50" s="91">
        <f t="shared" si="14"/>
        <v>0.5751441263636363</v>
      </c>
      <c r="J50" s="91">
        <f t="shared" si="14"/>
        <v>0.48521013826086956</v>
      </c>
      <c r="K50" s="91">
        <f t="shared" si="14"/>
        <v>0.41591875899999997</v>
      </c>
      <c r="L50" s="91">
        <f t="shared" si="14"/>
        <v>0.29296671641791044</v>
      </c>
      <c r="M50" s="91">
        <f t="shared" si="14"/>
        <v>0.23275</v>
      </c>
      <c r="N50" s="91">
        <f t="shared" si="14"/>
        <v>0.15904761904761905</v>
      </c>
      <c r="O50" s="91">
        <f t="shared" si="14"/>
        <v>0.10428571428571429</v>
      </c>
      <c r="P50" s="91">
        <f t="shared" si="14"/>
        <v>0.049523809523809526</v>
      </c>
      <c r="Q50" s="91">
        <f t="shared" si="14"/>
        <v>0.0019047619047619048</v>
      </c>
      <c r="R50" s="116" t="e">
        <f>(R43-Q45-Q47)/R5</f>
        <v>#DIV/0!</v>
      </c>
    </row>
    <row r="51" spans="2:18" ht="50.25" customHeight="1" thickBot="1">
      <c r="B51" s="135" t="s">
        <v>65</v>
      </c>
      <c r="C51" s="92" t="s">
        <v>66</v>
      </c>
      <c r="D51" s="93" t="s">
        <v>66</v>
      </c>
      <c r="E51" s="93" t="s">
        <v>66</v>
      </c>
      <c r="F51" s="142">
        <v>0.082</v>
      </c>
      <c r="G51" s="142">
        <f>(((C6+C8-C10)/C5)+((D6+D8-D10)/D5)+((E6+E8-E10)/E5))*0.33</f>
        <v>0.08162545157023783</v>
      </c>
      <c r="H51" s="142">
        <f>(((D6+D8-D10)/D5)+((E6+E8-E10)/E5)+((F6+F8-F10)/F5))*0.33</f>
        <v>0.05392655302244558</v>
      </c>
      <c r="I51" s="142">
        <f>(((H6+H8-H10)/H5)+((G6+G8-G10)/G5)+((E6+E8-E10)/E5))*0.33</f>
        <v>0.033234544080063204</v>
      </c>
      <c r="J51" s="142">
        <f aca="true" t="shared" si="15" ref="J51:R51">(((G6+G8-G10)/G5)+((H6+H8-H10)/H5)+((I6+I8-I10)/I5))*0.33</f>
        <v>0.10223483279527783</v>
      </c>
      <c r="K51" s="142">
        <f t="shared" si="15"/>
        <v>0.18440418789565655</v>
      </c>
      <c r="L51" s="142">
        <f t="shared" si="15"/>
        <v>0.21748695652173913</v>
      </c>
      <c r="M51" s="142">
        <f t="shared" si="15"/>
        <v>0.17003173264114213</v>
      </c>
      <c r="N51" s="142">
        <f t="shared" si="15"/>
        <v>0.12189477611940298</v>
      </c>
      <c r="O51" s="142">
        <f t="shared" si="15"/>
        <v>0.12770906183368871</v>
      </c>
      <c r="P51" s="142">
        <f t="shared" si="15"/>
        <v>0.13380714285714287</v>
      </c>
      <c r="Q51" s="142">
        <f t="shared" si="15"/>
        <v>0.143</v>
      </c>
      <c r="R51" s="142">
        <f t="shared" si="15"/>
        <v>0.1335714285714286</v>
      </c>
    </row>
    <row r="52" spans="2:18" ht="56.25" customHeight="1" thickBot="1">
      <c r="B52" s="136" t="s">
        <v>67</v>
      </c>
      <c r="C52" s="95" t="s">
        <v>66</v>
      </c>
      <c r="D52" s="96" t="s">
        <v>66</v>
      </c>
      <c r="E52" s="96" t="s">
        <v>66</v>
      </c>
      <c r="F52" s="142">
        <f aca="true" t="shared" si="16" ref="F52:R52">F35/F5</f>
        <v>0.08150257273824034</v>
      </c>
      <c r="G52" s="142">
        <f t="shared" si="16"/>
        <v>0.07862222400930413</v>
      </c>
      <c r="H52" s="142">
        <f t="shared" si="16"/>
        <v>0.04904206737748969</v>
      </c>
      <c r="I52" s="142">
        <f t="shared" si="16"/>
        <v>0.08048942181818182</v>
      </c>
      <c r="J52" s="142">
        <f t="shared" si="16"/>
        <v>0.07879728695652174</v>
      </c>
      <c r="K52" s="142">
        <f t="shared" si="16"/>
        <v>0.1574729</v>
      </c>
      <c r="L52" s="142">
        <f t="shared" si="16"/>
        <v>0.13680319303482588</v>
      </c>
      <c r="M52" s="142">
        <f t="shared" si="16"/>
        <v>0.07743155</v>
      </c>
      <c r="N52" s="142">
        <f t="shared" si="16"/>
        <v>0.07528571428571429</v>
      </c>
      <c r="O52" s="143">
        <f t="shared" si="16"/>
        <v>0.05976190476190476</v>
      </c>
      <c r="P52" s="143">
        <f t="shared" si="16"/>
        <v>0.05728571428571429</v>
      </c>
      <c r="Q52" s="143">
        <f t="shared" si="16"/>
        <v>0.049095238095238095</v>
      </c>
      <c r="R52" s="143" t="e">
        <f t="shared" si="16"/>
        <v>#DIV/0!</v>
      </c>
    </row>
    <row r="53" spans="2:18" ht="36" customHeight="1">
      <c r="B53" s="137" t="s">
        <v>85</v>
      </c>
      <c r="C53" s="97">
        <v>-2010164.25</v>
      </c>
      <c r="D53" s="98">
        <v>-5652541.8</v>
      </c>
      <c r="E53" s="98">
        <f>D53+E12</f>
        <v>-9903204.86</v>
      </c>
      <c r="F53" s="98">
        <f>E53+F12</f>
        <v>-14164083.440000001</v>
      </c>
      <c r="G53" s="98">
        <f>E53+G12</f>
        <v>-13419933.949999996</v>
      </c>
      <c r="H53" s="98">
        <f aca="true" t="shared" si="17" ref="H53:R53">G53+H12</f>
        <v>-17245919.179999996</v>
      </c>
      <c r="I53" s="98">
        <f t="shared" si="17"/>
        <v>-11445919.179999996</v>
      </c>
      <c r="J53" s="98">
        <f t="shared" si="17"/>
        <v>-5545919.179999996</v>
      </c>
      <c r="K53" s="98">
        <f t="shared" si="17"/>
        <v>-3045919.179999996</v>
      </c>
      <c r="L53" s="117">
        <f t="shared" si="17"/>
        <v>-645919.179999996</v>
      </c>
      <c r="M53" s="117">
        <f t="shared" si="17"/>
        <v>1554080.820000004</v>
      </c>
      <c r="N53" s="117">
        <f t="shared" si="17"/>
        <v>4754080.820000004</v>
      </c>
      <c r="O53" s="117">
        <f t="shared" si="17"/>
        <v>7954080.820000004</v>
      </c>
      <c r="P53" s="117">
        <f t="shared" si="17"/>
        <v>11154080.820000004</v>
      </c>
      <c r="Q53" s="117">
        <f t="shared" si="17"/>
        <v>13854080.820000004</v>
      </c>
      <c r="R53" s="117">
        <f t="shared" si="17"/>
        <v>13854080.820000004</v>
      </c>
    </row>
    <row r="54" spans="2:18" ht="12.75">
      <c r="B54" s="138" t="s">
        <v>87</v>
      </c>
      <c r="C54" s="141">
        <f>C46+C53</f>
        <v>638250.0099999998</v>
      </c>
      <c r="D54" s="141">
        <f>D46+D53</f>
        <v>265888.6500000004</v>
      </c>
      <c r="E54" s="141">
        <f>E46+E53</f>
        <v>13876.929999999702</v>
      </c>
      <c r="F54" s="141">
        <f>F46+F53</f>
        <v>13876.92999999784</v>
      </c>
      <c r="G54" s="66">
        <f aca="true" t="shared" si="18" ref="G54:Q54">G53+G46</f>
        <v>321000.0000000056</v>
      </c>
      <c r="H54" s="66">
        <f t="shared" si="18"/>
        <v>10000.000000003725</v>
      </c>
      <c r="I54" s="66">
        <f t="shared" si="18"/>
        <v>5840000.000000004</v>
      </c>
      <c r="J54" s="66">
        <f t="shared" si="18"/>
        <v>9905662.400000004</v>
      </c>
      <c r="K54" s="66">
        <f t="shared" si="18"/>
        <v>9203204.400000004</v>
      </c>
      <c r="L54" s="66">
        <f t="shared" si="18"/>
        <v>8742711.820000004</v>
      </c>
      <c r="M54" s="66">
        <f t="shared" si="18"/>
        <v>9459080.820000004</v>
      </c>
      <c r="N54" s="66">
        <f t="shared" si="18"/>
        <v>11094080.820000004</v>
      </c>
      <c r="O54" s="66">
        <f t="shared" si="18"/>
        <v>12644080.820000004</v>
      </c>
      <c r="P54" s="66">
        <f t="shared" si="18"/>
        <v>13694080.820000004</v>
      </c>
      <c r="Q54" s="66">
        <f t="shared" si="18"/>
        <v>13894080.820000004</v>
      </c>
      <c r="R54" s="124"/>
    </row>
    <row r="55" spans="2:18" ht="12.75">
      <c r="B55" s="138" t="s">
        <v>94</v>
      </c>
      <c r="C55" s="145">
        <f>C35/C5</f>
        <v>0.014287845717481963</v>
      </c>
      <c r="D55" s="145">
        <f>D35/D5</f>
        <v>0.018574664740391798</v>
      </c>
      <c r="E55" s="145">
        <f>E35/E5</f>
        <v>0.04956922825255505</v>
      </c>
      <c r="F55" s="145">
        <v>0.539</v>
      </c>
      <c r="G55" s="145">
        <f aca="true" t="shared" si="19" ref="G55:R55">G35/G5</f>
        <v>0.07862222400930413</v>
      </c>
      <c r="H55" s="145">
        <f t="shared" si="19"/>
        <v>0.04904206737748969</v>
      </c>
      <c r="I55" s="145">
        <f t="shared" si="19"/>
        <v>0.08048942181818182</v>
      </c>
      <c r="J55" s="145">
        <f t="shared" si="19"/>
        <v>0.07879728695652174</v>
      </c>
      <c r="K55" s="145">
        <f t="shared" si="19"/>
        <v>0.1574729</v>
      </c>
      <c r="L55" s="145">
        <f t="shared" si="19"/>
        <v>0.13680319303482588</v>
      </c>
      <c r="M55" s="145">
        <f t="shared" si="19"/>
        <v>0.07743155</v>
      </c>
      <c r="N55" s="145">
        <f t="shared" si="19"/>
        <v>0.07528571428571429</v>
      </c>
      <c r="O55" s="145">
        <f t="shared" si="19"/>
        <v>0.05976190476190476</v>
      </c>
      <c r="P55" s="145">
        <f t="shared" si="19"/>
        <v>0.05728571428571429</v>
      </c>
      <c r="Q55" s="145">
        <f t="shared" si="19"/>
        <v>0.049095238095238095</v>
      </c>
      <c r="R55" s="145" t="e">
        <f t="shared" si="19"/>
        <v>#DIV/0!</v>
      </c>
    </row>
    <row r="56" spans="2:18" ht="33.75">
      <c r="B56" s="138" t="s">
        <v>83</v>
      </c>
      <c r="C56" s="139"/>
      <c r="D56" s="139"/>
      <c r="E56" s="139"/>
      <c r="F56" s="147"/>
      <c r="G56" s="147" t="s">
        <v>95</v>
      </c>
      <c r="H56" s="148" t="s">
        <v>95</v>
      </c>
      <c r="I56" s="148" t="s">
        <v>102</v>
      </c>
      <c r="J56" s="147" t="s">
        <v>102</v>
      </c>
      <c r="K56" s="147" t="s">
        <v>95</v>
      </c>
      <c r="L56" s="147" t="s">
        <v>95</v>
      </c>
      <c r="M56" s="149"/>
      <c r="N56" s="149"/>
      <c r="O56" s="149"/>
      <c r="P56" s="149"/>
      <c r="Q56" s="149"/>
      <c r="R56" s="149"/>
    </row>
    <row r="57" spans="2:18" ht="22.5">
      <c r="B57" s="138" t="s">
        <v>88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24"/>
      <c r="N57" s="124"/>
      <c r="O57" s="124"/>
      <c r="P57" s="124"/>
      <c r="Q57" s="124"/>
      <c r="R57" s="124"/>
    </row>
    <row r="58" spans="2:18" ht="45">
      <c r="B58" s="138" t="s">
        <v>82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24"/>
      <c r="N58" s="124"/>
      <c r="O58" s="124"/>
      <c r="P58" s="124"/>
      <c r="Q58" s="124"/>
      <c r="R58" s="124"/>
    </row>
    <row r="59" spans="2:18" ht="12.75">
      <c r="B59" s="138" t="s">
        <v>89</v>
      </c>
      <c r="C59" s="140">
        <f aca="true" t="shared" si="20" ref="C59:L59">(C6+C8-C10)/C5</f>
        <v>0.08823271114035715</v>
      </c>
      <c r="D59" s="140">
        <f t="shared" si="20"/>
        <v>0.10002710790646845</v>
      </c>
      <c r="E59" s="140">
        <f t="shared" si="20"/>
        <v>0.05909003419631934</v>
      </c>
      <c r="F59" s="140">
        <f t="shared" si="20"/>
        <v>0.004296654934926086</v>
      </c>
      <c r="G59" s="140">
        <f t="shared" si="20"/>
        <v>0.011871519458667889</v>
      </c>
      <c r="H59" s="140">
        <f t="shared" si="20"/>
        <v>0.02974918598156794</v>
      </c>
      <c r="I59" s="140">
        <f t="shared" si="20"/>
        <v>0.2681818181818182</v>
      </c>
      <c r="J59" s="140">
        <f t="shared" si="20"/>
        <v>0.2608695652173913</v>
      </c>
      <c r="K59" s="140">
        <f t="shared" si="20"/>
        <v>0.13</v>
      </c>
      <c r="L59" s="140">
        <f t="shared" si="20"/>
        <v>0.12437810945273632</v>
      </c>
      <c r="M59" s="124"/>
      <c r="N59" s="124"/>
      <c r="O59" s="124"/>
      <c r="P59" s="124"/>
      <c r="Q59" s="124"/>
      <c r="R59" s="124"/>
    </row>
    <row r="60" spans="2:18" ht="12.75">
      <c r="B60" s="139"/>
      <c r="C60" s="140"/>
      <c r="D60" s="140"/>
      <c r="E60" s="140"/>
      <c r="F60" s="140"/>
      <c r="G60" s="140"/>
      <c r="H60" s="140"/>
      <c r="I60" s="140">
        <f>I59+H59+G59</f>
        <v>0.309802523622054</v>
      </c>
      <c r="J60" s="139"/>
      <c r="K60" s="139"/>
      <c r="L60" s="139"/>
      <c r="M60" s="124"/>
      <c r="N60" s="124"/>
      <c r="O60" s="124"/>
      <c r="P60" s="124"/>
      <c r="Q60" s="124"/>
      <c r="R60" s="124"/>
    </row>
    <row r="61" spans="2:18" ht="12.75">
      <c r="B61" s="139" t="s">
        <v>90</v>
      </c>
      <c r="C61" s="140"/>
      <c r="D61" s="140">
        <f>C59+D59+E59</f>
        <v>0.24734985324314493</v>
      </c>
      <c r="E61" s="140"/>
      <c r="F61" s="140">
        <f aca="true" t="shared" si="21" ref="F61:L61">F59+E59+D59</f>
        <v>0.16341379703771386</v>
      </c>
      <c r="G61" s="140">
        <f t="shared" si="21"/>
        <v>0.07525820858991332</v>
      </c>
      <c r="H61" s="140">
        <f t="shared" si="21"/>
        <v>0.04591736037516191</v>
      </c>
      <c r="I61" s="140">
        <f t="shared" si="21"/>
        <v>0.309802523622054</v>
      </c>
      <c r="J61" s="140">
        <f t="shared" si="21"/>
        <v>0.5588005693807774</v>
      </c>
      <c r="K61" s="140">
        <f t="shared" si="21"/>
        <v>0.6590513833992095</v>
      </c>
      <c r="L61" s="140">
        <f t="shared" si="21"/>
        <v>0.5152476746701276</v>
      </c>
      <c r="M61" s="124"/>
      <c r="N61" s="124"/>
      <c r="O61" s="124"/>
      <c r="P61" s="124"/>
      <c r="Q61" s="124"/>
      <c r="R61" s="124"/>
    </row>
    <row r="62" spans="2:18" ht="12.75">
      <c r="B62" s="139" t="s">
        <v>91</v>
      </c>
      <c r="C62" s="140"/>
      <c r="D62" s="140">
        <f>D61*0.33</f>
        <v>0.08162545157023783</v>
      </c>
      <c r="E62" s="140"/>
      <c r="F62" s="140">
        <f aca="true" t="shared" si="22" ref="F62:L62">F61*0.33</f>
        <v>0.053926553022445575</v>
      </c>
      <c r="G62" s="140">
        <f t="shared" si="22"/>
        <v>0.024835208834671395</v>
      </c>
      <c r="H62" s="140">
        <f t="shared" si="22"/>
        <v>0.015152728923803432</v>
      </c>
      <c r="I62" s="140">
        <f t="shared" si="22"/>
        <v>0.10223483279527783</v>
      </c>
      <c r="J62" s="140">
        <f t="shared" si="22"/>
        <v>0.18440418789565655</v>
      </c>
      <c r="K62" s="140">
        <f t="shared" si="22"/>
        <v>0.21748695652173916</v>
      </c>
      <c r="L62" s="140">
        <f t="shared" si="22"/>
        <v>0.1700317326411421</v>
      </c>
      <c r="M62" s="124"/>
      <c r="N62" s="124"/>
      <c r="O62" s="124"/>
      <c r="P62" s="124"/>
      <c r="Q62" s="124"/>
      <c r="R62" s="124"/>
    </row>
    <row r="63" spans="2:18" ht="12.75">
      <c r="B63" s="139" t="s">
        <v>92</v>
      </c>
      <c r="C63" s="139"/>
      <c r="D63" s="139"/>
      <c r="E63" s="139"/>
      <c r="F63" s="139"/>
      <c r="G63" s="144">
        <f aca="true" t="shared" si="23" ref="G63:R63">(G35)/G5</f>
        <v>0.07862222400930413</v>
      </c>
      <c r="H63" s="144">
        <f t="shared" si="23"/>
        <v>0.04904206737748969</v>
      </c>
      <c r="I63" s="144">
        <f t="shared" si="23"/>
        <v>0.08048942181818182</v>
      </c>
      <c r="J63" s="144">
        <f t="shared" si="23"/>
        <v>0.07879728695652174</v>
      </c>
      <c r="K63" s="144">
        <f t="shared" si="23"/>
        <v>0.1574729</v>
      </c>
      <c r="L63" s="144">
        <f t="shared" si="23"/>
        <v>0.13680319303482588</v>
      </c>
      <c r="M63" s="144">
        <f t="shared" si="23"/>
        <v>0.07743155</v>
      </c>
      <c r="N63" s="144">
        <f t="shared" si="23"/>
        <v>0.07528571428571429</v>
      </c>
      <c r="O63" s="144">
        <f t="shared" si="23"/>
        <v>0.05976190476190476</v>
      </c>
      <c r="P63" s="144">
        <f t="shared" si="23"/>
        <v>0.05728571428571429</v>
      </c>
      <c r="Q63" s="144">
        <f t="shared" si="23"/>
        <v>0.049095238095238095</v>
      </c>
      <c r="R63" s="144" t="e">
        <f t="shared" si="23"/>
        <v>#DIV/0!</v>
      </c>
    </row>
    <row r="64" spans="2:18" ht="12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3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104</v>
      </c>
      <c r="G69">
        <f>SUM(G66:G68)</f>
        <v>103</v>
      </c>
      <c r="H69">
        <f aca="true" t="shared" si="24" ref="H69:M69">SUM(H67:H68)</f>
        <v>1345</v>
      </c>
      <c r="I69">
        <f t="shared" si="24"/>
        <v>35</v>
      </c>
      <c r="J69">
        <f t="shared" si="24"/>
        <v>60</v>
      </c>
      <c r="K69">
        <f t="shared" si="24"/>
        <v>100</v>
      </c>
      <c r="L69">
        <f t="shared" si="24"/>
        <v>140</v>
      </c>
      <c r="M69">
        <f t="shared" si="24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105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103</v>
      </c>
      <c r="H72">
        <v>20</v>
      </c>
    </row>
    <row r="73" spans="6:14" ht="12.75">
      <c r="F73" s="154" t="s">
        <v>106</v>
      </c>
      <c r="G73" s="154">
        <v>30</v>
      </c>
      <c r="H73" s="154">
        <v>1438</v>
      </c>
      <c r="I73" s="154">
        <v>35</v>
      </c>
      <c r="J73" s="154">
        <v>60</v>
      </c>
      <c r="K73" s="154">
        <v>100</v>
      </c>
      <c r="L73" s="154">
        <v>140</v>
      </c>
      <c r="M73" s="154">
        <v>131</v>
      </c>
      <c r="N73" s="154">
        <f>SUM(G73:M73)</f>
        <v>1934</v>
      </c>
    </row>
  </sheetData>
  <sheetProtection/>
  <mergeCells count="1">
    <mergeCell ref="B2:L2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76"/>
  <sheetViews>
    <sheetView tabSelected="1" zoomScalePageLayoutView="0" workbookViewId="0" topLeftCell="B1">
      <selection activeCell="J3" sqref="J3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8515625" style="0" bestFit="1" customWidth="1"/>
    <col min="12" max="12" width="12.00390625" style="0" bestFit="1" customWidth="1"/>
    <col min="13" max="17" width="12.7109375" style="0" bestFit="1" customWidth="1"/>
    <col min="18" max="18" width="12.7109375" style="0" customWidth="1"/>
  </cols>
  <sheetData>
    <row r="1" ht="12.75">
      <c r="J1" t="s">
        <v>110</v>
      </c>
    </row>
    <row r="2" spans="2:12" ht="27" customHeight="1">
      <c r="B2" s="159" t="s">
        <v>101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ht="13.5" thickBot="1"/>
    <row r="4" spans="2:18" ht="60.75" customHeight="1" thickBot="1" thickTop="1">
      <c r="B4" s="120" t="s">
        <v>70</v>
      </c>
      <c r="C4" s="121" t="s">
        <v>78</v>
      </c>
      <c r="D4" s="122" t="s">
        <v>77</v>
      </c>
      <c r="E4" s="122" t="s">
        <v>76</v>
      </c>
      <c r="F4" s="122" t="s">
        <v>84</v>
      </c>
      <c r="G4" s="122" t="s">
        <v>108</v>
      </c>
      <c r="H4" s="122" t="s">
        <v>72</v>
      </c>
      <c r="I4" s="122" t="s">
        <v>71</v>
      </c>
      <c r="J4" s="122" t="s">
        <v>73</v>
      </c>
      <c r="K4" s="122" t="s">
        <v>74</v>
      </c>
      <c r="L4" s="123" t="s">
        <v>86</v>
      </c>
      <c r="M4" s="146" t="s">
        <v>98</v>
      </c>
      <c r="N4" s="146" t="s">
        <v>96</v>
      </c>
      <c r="O4" s="146" t="s">
        <v>97</v>
      </c>
      <c r="P4" s="146" t="s">
        <v>99</v>
      </c>
      <c r="Q4" s="146" t="s">
        <v>100</v>
      </c>
      <c r="R4" s="124" t="s">
        <v>93</v>
      </c>
    </row>
    <row r="5" spans="2:18" ht="30.75" customHeight="1" thickBot="1">
      <c r="B5" s="125" t="s">
        <v>19</v>
      </c>
      <c r="C5" s="61">
        <f aca="true" t="shared" si="0" ref="C5:Q5">C6+C7</f>
        <v>22073023.2</v>
      </c>
      <c r="D5" s="61">
        <f t="shared" si="0"/>
        <v>20253758.83</v>
      </c>
      <c r="E5" s="61">
        <f t="shared" si="0"/>
        <v>19890707.900000002</v>
      </c>
      <c r="F5" s="61">
        <f t="shared" si="0"/>
        <v>24057035.43</v>
      </c>
      <c r="G5" s="61">
        <f t="shared" si="0"/>
        <v>21039445.759999998</v>
      </c>
      <c r="H5" s="61">
        <f t="shared" si="0"/>
        <v>24944626.47</v>
      </c>
      <c r="I5" s="61">
        <f t="shared" si="0"/>
        <v>23000000</v>
      </c>
      <c r="J5" s="61">
        <f t="shared" si="0"/>
        <v>23000000</v>
      </c>
      <c r="K5" s="61">
        <f t="shared" si="0"/>
        <v>20000000</v>
      </c>
      <c r="L5" s="99">
        <f t="shared" si="0"/>
        <v>20100000</v>
      </c>
      <c r="M5" s="99">
        <f t="shared" si="0"/>
        <v>20000000</v>
      </c>
      <c r="N5" s="99">
        <f t="shared" si="0"/>
        <v>21000000</v>
      </c>
      <c r="O5" s="99">
        <f t="shared" si="0"/>
        <v>22000000</v>
      </c>
      <c r="P5" s="99">
        <f t="shared" si="0"/>
        <v>23000000</v>
      </c>
      <c r="Q5" s="99">
        <f t="shared" si="0"/>
        <v>23000000</v>
      </c>
      <c r="R5" s="124"/>
    </row>
    <row r="6" spans="2:18" ht="20.25" customHeight="1" thickTop="1">
      <c r="B6" s="126" t="s">
        <v>20</v>
      </c>
      <c r="C6" s="62">
        <v>17624822.75</v>
      </c>
      <c r="D6" s="63">
        <v>18995152.36</v>
      </c>
      <c r="E6" s="64">
        <v>18982366.48</v>
      </c>
      <c r="F6" s="94">
        <v>19856965.48</v>
      </c>
      <c r="G6" s="63">
        <v>19873927.02</v>
      </c>
      <c r="H6" s="63">
        <v>18902020</v>
      </c>
      <c r="I6" s="63">
        <v>21000000</v>
      </c>
      <c r="J6" s="63">
        <v>21000000</v>
      </c>
      <c r="K6" s="63">
        <v>19500000</v>
      </c>
      <c r="L6" s="119">
        <v>19500000</v>
      </c>
      <c r="M6" s="118">
        <v>19000000</v>
      </c>
      <c r="N6" s="118">
        <v>20000000</v>
      </c>
      <c r="O6" s="118">
        <v>21000000</v>
      </c>
      <c r="P6" s="118">
        <v>22000000</v>
      </c>
      <c r="Q6" s="118">
        <v>22000000</v>
      </c>
      <c r="R6" s="118"/>
    </row>
    <row r="7" spans="2:18" ht="24" customHeight="1">
      <c r="B7" s="127" t="s">
        <v>21</v>
      </c>
      <c r="C7" s="65">
        <v>4448200.45</v>
      </c>
      <c r="D7" s="66">
        <v>1258606.47</v>
      </c>
      <c r="E7" s="67">
        <v>908341.42</v>
      </c>
      <c r="F7" s="67">
        <v>4200069.95</v>
      </c>
      <c r="G7" s="66">
        <v>1165518.74</v>
      </c>
      <c r="H7" s="66">
        <v>6042606.47</v>
      </c>
      <c r="I7" s="66">
        <v>2000000</v>
      </c>
      <c r="J7" s="66">
        <v>2000000</v>
      </c>
      <c r="K7" s="66">
        <v>500000</v>
      </c>
      <c r="L7" s="101">
        <v>600000</v>
      </c>
      <c r="M7" s="152">
        <v>1000000</v>
      </c>
      <c r="N7" s="118">
        <v>1000000</v>
      </c>
      <c r="O7" s="118">
        <v>1000000</v>
      </c>
      <c r="P7" s="118">
        <v>1000000</v>
      </c>
      <c r="Q7" s="118">
        <v>1000000</v>
      </c>
      <c r="R7" s="124"/>
    </row>
    <row r="8" spans="2:18" ht="26.25" customHeight="1" thickBot="1">
      <c r="B8" s="128" t="s">
        <v>22</v>
      </c>
      <c r="C8" s="68">
        <v>391709.1</v>
      </c>
      <c r="D8" s="69">
        <v>563056.43</v>
      </c>
      <c r="E8" s="69">
        <v>350817.29</v>
      </c>
      <c r="F8" s="69">
        <v>1106000</v>
      </c>
      <c r="G8" s="69">
        <v>620934.97</v>
      </c>
      <c r="H8" s="69">
        <v>654500</v>
      </c>
      <c r="I8" s="69">
        <v>1000000</v>
      </c>
      <c r="J8" s="69">
        <v>1000000</v>
      </c>
      <c r="K8" s="69">
        <v>500000</v>
      </c>
      <c r="L8" s="102">
        <v>600000</v>
      </c>
      <c r="M8" s="118">
        <v>800000</v>
      </c>
      <c r="N8" s="118">
        <v>600000</v>
      </c>
      <c r="O8" s="118">
        <v>500000</v>
      </c>
      <c r="P8" s="118">
        <v>500000</v>
      </c>
      <c r="Q8" s="118">
        <v>500000</v>
      </c>
      <c r="R8" s="124"/>
    </row>
    <row r="9" spans="2:18" ht="25.5" customHeight="1" thickBot="1">
      <c r="B9" s="125" t="s">
        <v>23</v>
      </c>
      <c r="C9" s="61">
        <f aca="true" t="shared" si="1" ref="C9:Q9">C10+C11</f>
        <v>22409621.75</v>
      </c>
      <c r="D9" s="61">
        <f t="shared" si="1"/>
        <v>23897881.060000002</v>
      </c>
      <c r="E9" s="61">
        <f t="shared" si="1"/>
        <v>24141370.96</v>
      </c>
      <c r="F9" s="61">
        <f t="shared" si="1"/>
        <v>28317914.01</v>
      </c>
      <c r="G9" s="61">
        <f t="shared" si="1"/>
        <v>24768945.13</v>
      </c>
      <c r="H9" s="61">
        <f t="shared" si="1"/>
        <v>30615128.78</v>
      </c>
      <c r="I9" s="61">
        <f t="shared" si="1"/>
        <v>16200000</v>
      </c>
      <c r="J9" s="61">
        <f t="shared" si="1"/>
        <v>17100000</v>
      </c>
      <c r="K9" s="61">
        <f t="shared" si="1"/>
        <v>17500000</v>
      </c>
      <c r="L9" s="99">
        <f t="shared" si="1"/>
        <v>17700000</v>
      </c>
      <c r="M9" s="99">
        <f t="shared" si="1"/>
        <v>17800000</v>
      </c>
      <c r="N9" s="99">
        <f t="shared" si="1"/>
        <v>17800000</v>
      </c>
      <c r="O9" s="99">
        <f t="shared" si="1"/>
        <v>17800000</v>
      </c>
      <c r="P9" s="99">
        <f t="shared" si="1"/>
        <v>17800000</v>
      </c>
      <c r="Q9" s="99">
        <f t="shared" si="1"/>
        <v>18300000</v>
      </c>
      <c r="R9" s="124"/>
    </row>
    <row r="10" spans="2:18" ht="21" customHeight="1" thickTop="1">
      <c r="B10" s="126" t="s">
        <v>24</v>
      </c>
      <c r="C10" s="62">
        <v>16068969.17</v>
      </c>
      <c r="D10" s="63">
        <v>17532283.87</v>
      </c>
      <c r="E10" s="63">
        <v>18157841.16</v>
      </c>
      <c r="F10" s="63">
        <v>20356255.14</v>
      </c>
      <c r="G10" s="63">
        <v>20778336.38</v>
      </c>
      <c r="H10" s="63">
        <v>18888020</v>
      </c>
      <c r="I10" s="63">
        <v>16100000</v>
      </c>
      <c r="J10" s="63">
        <v>17000000</v>
      </c>
      <c r="K10" s="63">
        <v>17400000</v>
      </c>
      <c r="L10" s="100">
        <v>17600000</v>
      </c>
      <c r="M10" s="118">
        <v>17500000</v>
      </c>
      <c r="N10" s="118">
        <v>17500000</v>
      </c>
      <c r="O10" s="118">
        <v>17500000</v>
      </c>
      <c r="P10" s="118">
        <v>17500000</v>
      </c>
      <c r="Q10" s="118">
        <v>18000000</v>
      </c>
      <c r="R10" s="124"/>
    </row>
    <row r="11" spans="2:18" ht="22.5" customHeight="1" thickBot="1">
      <c r="B11" s="128" t="s">
        <v>25</v>
      </c>
      <c r="C11" s="68">
        <v>6340652.58</v>
      </c>
      <c r="D11" s="69">
        <v>6365597.19</v>
      </c>
      <c r="E11" s="66">
        <v>5983529.8</v>
      </c>
      <c r="F11" s="74">
        <v>7961658.87</v>
      </c>
      <c r="G11" s="69">
        <v>3990608.75</v>
      </c>
      <c r="H11" s="69">
        <v>11727108.78</v>
      </c>
      <c r="I11" s="69">
        <v>100000</v>
      </c>
      <c r="J11" s="69">
        <v>100000</v>
      </c>
      <c r="K11" s="69">
        <v>100000</v>
      </c>
      <c r="L11" s="102">
        <v>100000</v>
      </c>
      <c r="M11" s="118">
        <v>300000</v>
      </c>
      <c r="N11" s="118">
        <v>300000</v>
      </c>
      <c r="O11" s="118">
        <v>300000</v>
      </c>
      <c r="P11" s="118">
        <v>300000</v>
      </c>
      <c r="Q11" s="118">
        <v>300000</v>
      </c>
      <c r="R11" s="124"/>
    </row>
    <row r="12" spans="2:18" ht="25.5" customHeight="1" thickBot="1">
      <c r="B12" s="129" t="s">
        <v>26</v>
      </c>
      <c r="C12" s="70">
        <f aca="true" t="shared" si="2" ref="C12:Q12">C5-C9</f>
        <v>-336598.55000000075</v>
      </c>
      <c r="D12" s="70">
        <f t="shared" si="2"/>
        <v>-3644122.230000004</v>
      </c>
      <c r="E12" s="70">
        <f t="shared" si="2"/>
        <v>-4250663.059999999</v>
      </c>
      <c r="F12" s="70">
        <f t="shared" si="2"/>
        <v>-4260878.580000002</v>
      </c>
      <c r="G12" s="70">
        <f t="shared" si="2"/>
        <v>-3729499.370000001</v>
      </c>
      <c r="H12" s="70">
        <f t="shared" si="2"/>
        <v>-5670502.310000002</v>
      </c>
      <c r="I12" s="70">
        <f t="shared" si="2"/>
        <v>6800000</v>
      </c>
      <c r="J12" s="70">
        <f t="shared" si="2"/>
        <v>5900000</v>
      </c>
      <c r="K12" s="70">
        <f t="shared" si="2"/>
        <v>2500000</v>
      </c>
      <c r="L12" s="103">
        <f t="shared" si="2"/>
        <v>2400000</v>
      </c>
      <c r="M12" s="103">
        <f t="shared" si="2"/>
        <v>2200000</v>
      </c>
      <c r="N12" s="103">
        <f t="shared" si="2"/>
        <v>3200000</v>
      </c>
      <c r="O12" s="103">
        <f t="shared" si="2"/>
        <v>4200000</v>
      </c>
      <c r="P12" s="103">
        <f t="shared" si="2"/>
        <v>5200000</v>
      </c>
      <c r="Q12" s="103">
        <f t="shared" si="2"/>
        <v>4700000</v>
      </c>
      <c r="R12" s="124"/>
    </row>
    <row r="13" spans="2:18" ht="21" customHeight="1" thickBot="1" thickTop="1">
      <c r="B13" s="130" t="s">
        <v>27</v>
      </c>
      <c r="C13" s="71">
        <f aca="true" t="shared" si="3" ref="C13:Q13">C14-C24</f>
        <v>974848.5600000005</v>
      </c>
      <c r="D13" s="71">
        <f t="shared" si="3"/>
        <v>4548260.890000001</v>
      </c>
      <c r="E13" s="71">
        <f t="shared" si="3"/>
        <v>4264539.380000001</v>
      </c>
      <c r="F13" s="71">
        <f t="shared" si="3"/>
        <v>4260878.58</v>
      </c>
      <c r="G13" s="71">
        <f t="shared" si="3"/>
        <v>3857555.9299999997</v>
      </c>
      <c r="H13" s="71">
        <f t="shared" si="3"/>
        <v>5670502.309999999</v>
      </c>
      <c r="I13" s="71">
        <f t="shared" si="3"/>
        <v>-1546675.88</v>
      </c>
      <c r="J13" s="71">
        <f t="shared" si="3"/>
        <v>2888987.2799999975</v>
      </c>
      <c r="K13" s="71">
        <f t="shared" si="3"/>
        <v>6426528.449999997</v>
      </c>
      <c r="L13" s="104">
        <f t="shared" si="3"/>
        <v>6692156.099999998</v>
      </c>
      <c r="M13" s="104">
        <f t="shared" si="3"/>
        <v>6268775.099999998</v>
      </c>
      <c r="N13" s="104">
        <f t="shared" si="3"/>
        <v>6243050.759999998</v>
      </c>
      <c r="O13" s="104">
        <f t="shared" si="3"/>
        <v>6793050.759999998</v>
      </c>
      <c r="P13" s="104">
        <f t="shared" si="3"/>
        <v>8296793.459999998</v>
      </c>
      <c r="Q13" s="104">
        <f t="shared" si="3"/>
        <v>13496793.459999997</v>
      </c>
      <c r="R13" s="124"/>
    </row>
    <row r="14" spans="2:18" ht="26.25" customHeight="1" thickTop="1">
      <c r="B14" s="131" t="s">
        <v>28</v>
      </c>
      <c r="C14" s="72">
        <f>C15+C17+C19+C20+C21+C22+C23</f>
        <v>4981994.23</v>
      </c>
      <c r="D14" s="72">
        <f>D15+D17+D19+D20+D21+D22+D23</f>
        <v>5344932.12</v>
      </c>
      <c r="E14" s="72">
        <f>E15+E17+E19+E20+E21+E22+E23</f>
        <v>5015698.380000001</v>
      </c>
      <c r="F14" s="72">
        <f>F15+F17+F19+F20+F21+F22+F23</f>
        <v>6166838.86</v>
      </c>
      <c r="G14" s="72">
        <f aca="true" t="shared" si="4" ref="G14:Q14">G15+G17+G19+G20+G21+G23+G22</f>
        <v>5529932.35</v>
      </c>
      <c r="H14" s="72">
        <f t="shared" si="4"/>
        <v>7057836.879999999</v>
      </c>
      <c r="I14" s="72">
        <f t="shared" si="4"/>
        <v>155000</v>
      </c>
      <c r="J14" s="72">
        <f t="shared" si="4"/>
        <v>5253324.119999997</v>
      </c>
      <c r="K14" s="72">
        <f t="shared" si="4"/>
        <v>8788987.279999997</v>
      </c>
      <c r="L14" s="72">
        <f t="shared" si="4"/>
        <v>8926528.449999997</v>
      </c>
      <c r="M14" s="72">
        <f t="shared" si="4"/>
        <v>9092156.099999998</v>
      </c>
      <c r="N14" s="72">
        <f t="shared" si="4"/>
        <v>8468775.099999998</v>
      </c>
      <c r="O14" s="72">
        <f t="shared" si="4"/>
        <v>9443050.759999998</v>
      </c>
      <c r="P14" s="72">
        <f t="shared" si="4"/>
        <v>10993050.759999998</v>
      </c>
      <c r="Q14" s="72">
        <f t="shared" si="4"/>
        <v>13496793.459999997</v>
      </c>
      <c r="R14" s="124"/>
    </row>
    <row r="15" spans="2:18" ht="23.25" customHeight="1">
      <c r="B15" s="127" t="s">
        <v>29</v>
      </c>
      <c r="C15" s="65">
        <v>3507517.36</v>
      </c>
      <c r="D15" s="66">
        <v>4706682.11</v>
      </c>
      <c r="E15" s="66">
        <v>4749809.73</v>
      </c>
      <c r="F15" s="66">
        <v>6166838.86</v>
      </c>
      <c r="G15" s="66">
        <v>5516055.42</v>
      </c>
      <c r="H15" s="66">
        <v>6929780.32</v>
      </c>
      <c r="I15" s="66"/>
      <c r="J15" s="66"/>
      <c r="K15" s="66"/>
      <c r="L15" s="101"/>
      <c r="M15" s="124"/>
      <c r="N15" s="124"/>
      <c r="O15" s="124"/>
      <c r="P15" s="124"/>
      <c r="Q15" s="124"/>
      <c r="R15" s="124"/>
    </row>
    <row r="16" spans="2:18" ht="57.75" customHeight="1">
      <c r="B16" s="127" t="s">
        <v>30</v>
      </c>
      <c r="C16" s="65">
        <v>3507517.36</v>
      </c>
      <c r="D16" s="66"/>
      <c r="E16" s="66"/>
      <c r="F16" s="66">
        <v>951570.06</v>
      </c>
      <c r="G16" s="66">
        <v>1338120</v>
      </c>
      <c r="H16" s="66">
        <v>4463224.8</v>
      </c>
      <c r="I16" s="66">
        <v>0</v>
      </c>
      <c r="J16" s="66">
        <v>0</v>
      </c>
      <c r="K16" s="66">
        <v>0</v>
      </c>
      <c r="L16" s="101">
        <v>0</v>
      </c>
      <c r="M16" s="124"/>
      <c r="N16" s="124"/>
      <c r="O16" s="124"/>
      <c r="P16" s="124"/>
      <c r="Q16" s="124"/>
      <c r="R16" s="124"/>
    </row>
    <row r="17" spans="2:18" ht="24.75" customHeight="1">
      <c r="B17" s="127" t="s">
        <v>31</v>
      </c>
      <c r="C17" s="65"/>
      <c r="D17" s="66"/>
      <c r="E17" s="66"/>
      <c r="F17" s="66"/>
      <c r="G17" s="66">
        <v>0</v>
      </c>
      <c r="H17" s="66">
        <v>0</v>
      </c>
      <c r="I17" s="66"/>
      <c r="J17" s="66"/>
      <c r="K17" s="66"/>
      <c r="L17" s="101"/>
      <c r="M17" s="124"/>
      <c r="N17" s="124"/>
      <c r="O17" s="124"/>
      <c r="P17" s="124"/>
      <c r="Q17" s="124"/>
      <c r="R17" s="124"/>
    </row>
    <row r="18" spans="2:18" ht="43.5" customHeight="1">
      <c r="B18" s="127" t="s">
        <v>32</v>
      </c>
      <c r="C18" s="65"/>
      <c r="D18" s="66"/>
      <c r="E18" s="66"/>
      <c r="F18" s="66"/>
      <c r="G18" s="66">
        <v>0</v>
      </c>
      <c r="H18" s="66">
        <v>0</v>
      </c>
      <c r="I18" s="66"/>
      <c r="J18" s="66"/>
      <c r="K18" s="66"/>
      <c r="L18" s="101"/>
      <c r="M18" s="124"/>
      <c r="N18" s="124"/>
      <c r="O18" s="124"/>
      <c r="P18" s="124"/>
      <c r="Q18" s="124"/>
      <c r="R18" s="124"/>
    </row>
    <row r="19" spans="2:18" ht="24" customHeight="1">
      <c r="B19" s="127" t="s">
        <v>33</v>
      </c>
      <c r="C19" s="65"/>
      <c r="D19" s="66"/>
      <c r="E19" s="66"/>
      <c r="F19" s="66"/>
      <c r="G19" s="66">
        <v>0</v>
      </c>
      <c r="H19" s="66">
        <v>0</v>
      </c>
      <c r="I19" s="66">
        <v>155000</v>
      </c>
      <c r="J19" s="66"/>
      <c r="K19" s="66"/>
      <c r="L19" s="101"/>
      <c r="M19" s="124"/>
      <c r="N19" s="124"/>
      <c r="O19" s="124"/>
      <c r="P19" s="124"/>
      <c r="Q19" s="124"/>
      <c r="R19" s="124"/>
    </row>
    <row r="20" spans="2:18" ht="28.5" customHeight="1">
      <c r="B20" s="127" t="s">
        <v>34</v>
      </c>
      <c r="C20" s="65"/>
      <c r="D20" s="66"/>
      <c r="E20" s="66"/>
      <c r="F20" s="66"/>
      <c r="G20" s="66">
        <v>0</v>
      </c>
      <c r="H20" s="66">
        <v>0</v>
      </c>
      <c r="I20" s="66"/>
      <c r="J20" s="66"/>
      <c r="K20" s="66"/>
      <c r="L20" s="101"/>
      <c r="M20" s="124"/>
      <c r="N20" s="124"/>
      <c r="O20" s="124"/>
      <c r="P20" s="124"/>
      <c r="Q20" s="124"/>
      <c r="R20" s="124"/>
    </row>
    <row r="21" spans="2:18" ht="27" customHeight="1">
      <c r="B21" s="127" t="s">
        <v>35</v>
      </c>
      <c r="C21" s="65"/>
      <c r="D21" s="66"/>
      <c r="E21" s="66"/>
      <c r="F21" s="66"/>
      <c r="G21" s="66">
        <v>0</v>
      </c>
      <c r="H21" s="66">
        <v>0</v>
      </c>
      <c r="I21" s="66"/>
      <c r="J21" s="66"/>
      <c r="K21" s="66"/>
      <c r="L21" s="101"/>
      <c r="M21" s="124"/>
      <c r="N21" s="124"/>
      <c r="O21" s="124"/>
      <c r="P21" s="124"/>
      <c r="Q21" s="124"/>
      <c r="R21" s="124"/>
    </row>
    <row r="22" spans="2:18" ht="23.25" customHeight="1">
      <c r="B22" s="127" t="s">
        <v>36</v>
      </c>
      <c r="C22" s="65">
        <v>1474476.87</v>
      </c>
      <c r="D22" s="66">
        <v>638250.01</v>
      </c>
      <c r="E22" s="66">
        <v>265888.65</v>
      </c>
      <c r="F22" s="66"/>
      <c r="G22" s="132">
        <f>E53+E46</f>
        <v>13876.929999999702</v>
      </c>
      <c r="H22" s="132">
        <f>G53+G46</f>
        <v>128056.55999999866</v>
      </c>
      <c r="I22" s="132"/>
      <c r="J22" s="132">
        <f aca="true" t="shared" si="5" ref="J22:Q22">I53+I46</f>
        <v>5253324.119999997</v>
      </c>
      <c r="K22" s="132">
        <f t="shared" si="5"/>
        <v>8788987.279999997</v>
      </c>
      <c r="L22" s="132">
        <f t="shared" si="5"/>
        <v>8926528.449999997</v>
      </c>
      <c r="M22" s="132">
        <f t="shared" si="5"/>
        <v>9092156.099999998</v>
      </c>
      <c r="N22" s="132">
        <f>M53+M46</f>
        <v>8468775.099999998</v>
      </c>
      <c r="O22" s="132">
        <f t="shared" si="5"/>
        <v>9443050.759999998</v>
      </c>
      <c r="P22" s="132">
        <f t="shared" si="5"/>
        <v>10993050.759999998</v>
      </c>
      <c r="Q22" s="132">
        <f t="shared" si="5"/>
        <v>13496793.459999997</v>
      </c>
      <c r="R22" s="124"/>
    </row>
    <row r="23" spans="2:18" ht="21.75" customHeight="1" thickBot="1">
      <c r="B23" s="133" t="s">
        <v>37</v>
      </c>
      <c r="C23" s="73"/>
      <c r="D23" s="74"/>
      <c r="E23" s="74"/>
      <c r="F23" s="74"/>
      <c r="G23" s="74"/>
      <c r="H23" s="74"/>
      <c r="I23" s="74"/>
      <c r="J23" s="74"/>
      <c r="K23" s="74"/>
      <c r="L23" s="106"/>
      <c r="M23" s="124"/>
      <c r="N23" s="124"/>
      <c r="O23" s="124"/>
      <c r="P23" s="124"/>
      <c r="Q23" s="124"/>
      <c r="R23" s="124"/>
    </row>
    <row r="24" spans="2:18" ht="24.75" customHeight="1" thickBot="1" thickTop="1">
      <c r="B24" s="130" t="s">
        <v>38</v>
      </c>
      <c r="C24" s="71">
        <f aca="true" t="shared" si="6" ref="C24:R24">C25+C27+C29+C30</f>
        <v>4007145.67</v>
      </c>
      <c r="D24" s="71">
        <f t="shared" si="6"/>
        <v>796671.23</v>
      </c>
      <c r="E24" s="71">
        <f t="shared" si="6"/>
        <v>751159</v>
      </c>
      <c r="F24" s="71">
        <f t="shared" si="6"/>
        <v>1905960.28</v>
      </c>
      <c r="G24" s="71">
        <f t="shared" si="6"/>
        <v>1672376.42</v>
      </c>
      <c r="H24" s="71">
        <f t="shared" si="6"/>
        <v>1387334.57</v>
      </c>
      <c r="I24" s="71">
        <f t="shared" si="6"/>
        <v>1701675.88</v>
      </c>
      <c r="J24" s="71">
        <f t="shared" si="6"/>
        <v>2364336.84</v>
      </c>
      <c r="K24" s="71">
        <f t="shared" si="6"/>
        <v>2362458.83</v>
      </c>
      <c r="L24" s="104">
        <f t="shared" si="6"/>
        <v>2234372.35</v>
      </c>
      <c r="M24" s="104">
        <f t="shared" si="6"/>
        <v>2823381</v>
      </c>
      <c r="N24" s="104">
        <f t="shared" si="6"/>
        <v>2225724.34</v>
      </c>
      <c r="O24" s="104">
        <f t="shared" si="6"/>
        <v>2650000</v>
      </c>
      <c r="P24" s="104">
        <f t="shared" si="6"/>
        <v>2696257.3</v>
      </c>
      <c r="Q24" s="104">
        <f t="shared" si="6"/>
        <v>0</v>
      </c>
      <c r="R24" s="104">
        <f t="shared" si="6"/>
        <v>19058206.54</v>
      </c>
    </row>
    <row r="25" spans="2:19" ht="27.75" customHeight="1" thickTop="1">
      <c r="B25" s="126" t="s">
        <v>39</v>
      </c>
      <c r="C25" s="62">
        <v>4007145.67</v>
      </c>
      <c r="D25" s="63">
        <v>796671.23</v>
      </c>
      <c r="E25" s="63">
        <v>751159</v>
      </c>
      <c r="F25" s="63">
        <v>1905960.28</v>
      </c>
      <c r="G25" s="63">
        <v>1672376.42</v>
      </c>
      <c r="H25" s="75">
        <v>1232334.57</v>
      </c>
      <c r="I25" s="75">
        <v>1701675.88</v>
      </c>
      <c r="J25" s="75">
        <v>2364336.84</v>
      </c>
      <c r="K25" s="75">
        <v>2362458.83</v>
      </c>
      <c r="L25" s="107">
        <v>2234372.35</v>
      </c>
      <c r="M25" s="118">
        <v>2823381</v>
      </c>
      <c r="N25" s="118">
        <v>2225724.34</v>
      </c>
      <c r="O25" s="118">
        <v>2650000</v>
      </c>
      <c r="P25" s="118">
        <v>2696257.3</v>
      </c>
      <c r="Q25" s="118">
        <v>0</v>
      </c>
      <c r="R25" s="150">
        <f>SUM(I25:Q25)</f>
        <v>19058206.54</v>
      </c>
      <c r="S25" s="132">
        <f>R25+H25</f>
        <v>20290541.11</v>
      </c>
    </row>
    <row r="26" spans="2:19" ht="66.75" customHeight="1">
      <c r="B26" s="127" t="s">
        <v>40</v>
      </c>
      <c r="C26" s="65">
        <v>3755189.42</v>
      </c>
      <c r="D26" s="66">
        <v>500592.63</v>
      </c>
      <c r="E26" s="66"/>
      <c r="F26" s="66">
        <v>245250</v>
      </c>
      <c r="G26" s="66">
        <v>245250</v>
      </c>
      <c r="H26" s="66">
        <v>266920</v>
      </c>
      <c r="I26" s="66">
        <v>275224.75</v>
      </c>
      <c r="J26" s="66">
        <v>321000</v>
      </c>
      <c r="K26" s="66">
        <v>491000</v>
      </c>
      <c r="L26" s="101">
        <v>590748.4</v>
      </c>
      <c r="M26" s="118">
        <v>780000</v>
      </c>
      <c r="N26" s="118">
        <v>1380000</v>
      </c>
      <c r="O26" s="118">
        <v>1220000</v>
      </c>
      <c r="P26" s="118">
        <v>1500000</v>
      </c>
      <c r="Q26" s="118"/>
      <c r="R26" s="151">
        <f>SUM(I26:Q26)</f>
        <v>6557973.15</v>
      </c>
      <c r="S26" s="141">
        <f>R26+H26</f>
        <v>6824893.15</v>
      </c>
    </row>
    <row r="27" spans="2:18" ht="33.75" customHeight="1">
      <c r="B27" s="127" t="s">
        <v>41</v>
      </c>
      <c r="C27" s="65"/>
      <c r="D27" s="66"/>
      <c r="E27" s="66"/>
      <c r="F27" s="66"/>
      <c r="G27" s="66"/>
      <c r="H27" s="66"/>
      <c r="I27" s="66"/>
      <c r="J27" s="66"/>
      <c r="K27" s="66"/>
      <c r="L27" s="101"/>
      <c r="M27" s="124"/>
      <c r="N27" s="124"/>
      <c r="O27" s="124"/>
      <c r="P27" s="124"/>
      <c r="Q27" s="124"/>
      <c r="R27" s="124"/>
    </row>
    <row r="28" spans="2:18" ht="76.5" customHeight="1">
      <c r="B28" s="127" t="s">
        <v>42</v>
      </c>
      <c r="C28" s="65"/>
      <c r="D28" s="66"/>
      <c r="E28" s="66"/>
      <c r="F28" s="66"/>
      <c r="G28" s="66"/>
      <c r="H28" s="66"/>
      <c r="I28" s="66"/>
      <c r="J28" s="66"/>
      <c r="K28" s="66"/>
      <c r="L28" s="101"/>
      <c r="M28" s="124"/>
      <c r="N28" s="124"/>
      <c r="O28" s="124"/>
      <c r="P28" s="124"/>
      <c r="Q28" s="124"/>
      <c r="R28" s="124"/>
    </row>
    <row r="29" spans="2:18" ht="23.25" customHeight="1">
      <c r="B29" s="127" t="s">
        <v>43</v>
      </c>
      <c r="C29" s="65"/>
      <c r="D29" s="66"/>
      <c r="E29" s="66"/>
      <c r="F29" s="66"/>
      <c r="G29" s="66"/>
      <c r="H29" s="66">
        <v>155000</v>
      </c>
      <c r="I29" s="66"/>
      <c r="J29" s="66"/>
      <c r="K29" s="66"/>
      <c r="L29" s="101"/>
      <c r="M29" s="124"/>
      <c r="N29" s="124"/>
      <c r="O29" s="124"/>
      <c r="P29" s="124"/>
      <c r="Q29" s="124"/>
      <c r="R29" s="124"/>
    </row>
    <row r="30" spans="2:18" ht="35.25" customHeight="1" thickBot="1">
      <c r="B30" s="128" t="s">
        <v>44</v>
      </c>
      <c r="C30" s="68"/>
      <c r="D30" s="69"/>
      <c r="E30" s="69"/>
      <c r="F30" s="69"/>
      <c r="G30" s="69"/>
      <c r="H30" s="69"/>
      <c r="I30" s="69"/>
      <c r="J30" s="69"/>
      <c r="K30" s="69"/>
      <c r="L30" s="102"/>
      <c r="M30" s="124"/>
      <c r="N30" s="124"/>
      <c r="O30" s="124"/>
      <c r="P30" s="124"/>
      <c r="Q30" s="124"/>
      <c r="R30" s="124"/>
    </row>
    <row r="31" spans="2:18" ht="27" customHeight="1" thickBot="1">
      <c r="B31" s="135" t="s">
        <v>45</v>
      </c>
      <c r="C31" s="76"/>
      <c r="D31" s="77"/>
      <c r="E31" s="77"/>
      <c r="F31" s="77"/>
      <c r="G31" s="77"/>
      <c r="H31" s="77"/>
      <c r="I31" s="77"/>
      <c r="J31" s="77"/>
      <c r="K31" s="77"/>
      <c r="L31" s="108"/>
      <c r="M31" s="124"/>
      <c r="N31" s="124"/>
      <c r="O31" s="124"/>
      <c r="P31" s="124"/>
      <c r="Q31" s="124"/>
      <c r="R31" s="124"/>
    </row>
    <row r="32" spans="2:18" ht="25.5" customHeight="1" thickBot="1">
      <c r="B32" s="125" t="s">
        <v>46</v>
      </c>
      <c r="C32" s="78">
        <f aca="true" t="shared" si="7" ref="C32:R32">C33</f>
        <v>0</v>
      </c>
      <c r="D32" s="78">
        <f t="shared" si="7"/>
        <v>0</v>
      </c>
      <c r="E32" s="78">
        <f t="shared" si="7"/>
        <v>0</v>
      </c>
      <c r="F32" s="78">
        <f t="shared" si="7"/>
        <v>0</v>
      </c>
      <c r="G32" s="78">
        <f t="shared" si="7"/>
        <v>0</v>
      </c>
      <c r="H32" s="78">
        <f t="shared" si="7"/>
        <v>30000</v>
      </c>
      <c r="I32" s="78">
        <f t="shared" si="7"/>
        <v>1438104</v>
      </c>
      <c r="J32" s="78">
        <f t="shared" si="7"/>
        <v>35000</v>
      </c>
      <c r="K32" s="78">
        <f t="shared" si="7"/>
        <v>60000</v>
      </c>
      <c r="L32" s="78">
        <f t="shared" si="7"/>
        <v>100000</v>
      </c>
      <c r="M32" s="78">
        <f t="shared" si="7"/>
        <v>140000</v>
      </c>
      <c r="N32" s="78">
        <f t="shared" si="7"/>
        <v>131000</v>
      </c>
      <c r="O32" s="78">
        <f t="shared" si="7"/>
        <v>0</v>
      </c>
      <c r="P32" s="78">
        <f t="shared" si="7"/>
        <v>0</v>
      </c>
      <c r="Q32" s="78">
        <f t="shared" si="7"/>
        <v>0</v>
      </c>
      <c r="R32" s="78">
        <f t="shared" si="7"/>
        <v>1934104</v>
      </c>
    </row>
    <row r="33" spans="2:18" ht="63.75" customHeight="1" thickTop="1">
      <c r="B33" s="126" t="s">
        <v>47</v>
      </c>
      <c r="C33" s="79"/>
      <c r="D33" s="80"/>
      <c r="E33" s="80"/>
      <c r="F33" s="80"/>
      <c r="G33" s="80"/>
      <c r="H33" s="80">
        <v>30000</v>
      </c>
      <c r="I33" s="80">
        <v>1438104</v>
      </c>
      <c r="J33" s="80">
        <v>35000</v>
      </c>
      <c r="K33" s="80">
        <v>60000</v>
      </c>
      <c r="L33" s="153">
        <v>100000</v>
      </c>
      <c r="M33" s="118">
        <v>140000</v>
      </c>
      <c r="N33" s="118">
        <v>131000</v>
      </c>
      <c r="O33" s="118"/>
      <c r="P33" s="118"/>
      <c r="Q33" s="118"/>
      <c r="R33" s="134">
        <f>SUM(H33:Q33)</f>
        <v>1934104</v>
      </c>
    </row>
    <row r="34" spans="2:18" ht="91.5" customHeight="1" thickBot="1">
      <c r="B34" s="133" t="s">
        <v>48</v>
      </c>
      <c r="C34" s="81"/>
      <c r="D34" s="82"/>
      <c r="E34" s="82"/>
      <c r="F34" s="82"/>
      <c r="G34" s="82"/>
      <c r="H34" s="82"/>
      <c r="I34" s="82"/>
      <c r="J34" s="82"/>
      <c r="K34" s="82"/>
      <c r="L34" s="109"/>
      <c r="M34" s="124"/>
      <c r="N34" s="124"/>
      <c r="O34" s="124"/>
      <c r="P34" s="124"/>
      <c r="Q34" s="124"/>
      <c r="R34" s="124"/>
    </row>
    <row r="35" spans="2:18" ht="72" customHeight="1" thickBot="1" thickTop="1">
      <c r="B35" s="130" t="s">
        <v>49</v>
      </c>
      <c r="C35" s="71">
        <f aca="true" t="shared" si="8" ref="C35:Q35">C36+C37+C38+C39+C40+C41</f>
        <v>315375.95</v>
      </c>
      <c r="D35" s="71">
        <f t="shared" si="8"/>
        <v>376206.77999999997</v>
      </c>
      <c r="E35" s="71">
        <f t="shared" si="8"/>
        <v>985967.04</v>
      </c>
      <c r="F35" s="71">
        <f t="shared" si="8"/>
        <v>1960710.28</v>
      </c>
      <c r="G35" s="71">
        <f t="shared" si="8"/>
        <v>1770563.0299999998</v>
      </c>
      <c r="H35" s="71">
        <f t="shared" si="8"/>
        <v>1242114.57</v>
      </c>
      <c r="I35" s="71">
        <f t="shared" si="8"/>
        <v>3196555.13</v>
      </c>
      <c r="J35" s="71">
        <f t="shared" si="8"/>
        <v>2362336.84</v>
      </c>
      <c r="K35" s="71">
        <f t="shared" si="8"/>
        <v>2179458.83</v>
      </c>
      <c r="L35" s="71">
        <f t="shared" si="8"/>
        <v>1963623.9500000002</v>
      </c>
      <c r="M35" s="71">
        <f t="shared" si="8"/>
        <v>2358381</v>
      </c>
      <c r="N35" s="71">
        <f t="shared" si="8"/>
        <v>1111724.3399999999</v>
      </c>
      <c r="O35" s="71">
        <f t="shared" si="8"/>
        <v>1535000</v>
      </c>
      <c r="P35" s="71">
        <f t="shared" si="8"/>
        <v>1249257.2999999998</v>
      </c>
      <c r="Q35" s="71">
        <f t="shared" si="8"/>
        <v>231000</v>
      </c>
      <c r="R35" s="124"/>
    </row>
    <row r="36" spans="2:18" ht="25.5" customHeight="1" thickTop="1">
      <c r="B36" s="126" t="s">
        <v>50</v>
      </c>
      <c r="C36" s="72">
        <f aca="true" t="shared" si="9" ref="C36:Q36">C25-C26</f>
        <v>251956.25</v>
      </c>
      <c r="D36" s="72">
        <f t="shared" si="9"/>
        <v>296078.6</v>
      </c>
      <c r="E36" s="72">
        <f t="shared" si="9"/>
        <v>751159</v>
      </c>
      <c r="F36" s="72">
        <f t="shared" si="9"/>
        <v>1660710.28</v>
      </c>
      <c r="G36" s="72">
        <f t="shared" si="9"/>
        <v>1427126.42</v>
      </c>
      <c r="H36" s="72">
        <f t="shared" si="9"/>
        <v>965414.5700000001</v>
      </c>
      <c r="I36" s="72">
        <f t="shared" si="9"/>
        <v>1426451.13</v>
      </c>
      <c r="J36" s="72">
        <f t="shared" si="9"/>
        <v>2043336.8399999999</v>
      </c>
      <c r="K36" s="72">
        <f t="shared" si="9"/>
        <v>1871458.83</v>
      </c>
      <c r="L36" s="105">
        <f t="shared" si="9"/>
        <v>1643623.9500000002</v>
      </c>
      <c r="M36" s="105">
        <f t="shared" si="9"/>
        <v>2043381</v>
      </c>
      <c r="N36" s="105">
        <f t="shared" si="9"/>
        <v>845724.3399999999</v>
      </c>
      <c r="O36" s="105">
        <f t="shared" si="9"/>
        <v>1430000</v>
      </c>
      <c r="P36" s="105">
        <f t="shared" si="9"/>
        <v>1196257.2999999998</v>
      </c>
      <c r="Q36" s="105">
        <f t="shared" si="9"/>
        <v>0</v>
      </c>
      <c r="R36" s="124"/>
    </row>
    <row r="37" spans="2:18" ht="34.5" customHeight="1">
      <c r="B37" s="127" t="s">
        <v>51</v>
      </c>
      <c r="C37" s="65">
        <v>63419.7</v>
      </c>
      <c r="D37" s="66">
        <v>80128.18</v>
      </c>
      <c r="E37" s="66">
        <v>234808.04</v>
      </c>
      <c r="F37" s="66">
        <v>300000</v>
      </c>
      <c r="G37" s="66">
        <v>343436.61</v>
      </c>
      <c r="H37" s="66">
        <v>246700</v>
      </c>
      <c r="I37" s="66">
        <v>332000</v>
      </c>
      <c r="J37" s="66">
        <v>284000</v>
      </c>
      <c r="K37" s="66">
        <v>248000</v>
      </c>
      <c r="L37" s="101">
        <v>220000</v>
      </c>
      <c r="M37" s="118">
        <v>175000</v>
      </c>
      <c r="N37" s="118">
        <v>135000</v>
      </c>
      <c r="O37" s="118">
        <v>105000</v>
      </c>
      <c r="P37" s="118">
        <v>53000</v>
      </c>
      <c r="Q37" s="118">
        <v>231000</v>
      </c>
      <c r="R37" s="124"/>
    </row>
    <row r="38" spans="2:18" ht="34.5" customHeight="1">
      <c r="B38" s="127" t="s">
        <v>52</v>
      </c>
      <c r="C38" s="83"/>
      <c r="D38" s="83"/>
      <c r="E38" s="83"/>
      <c r="F38" s="83"/>
      <c r="G38" s="83"/>
      <c r="H38" s="83"/>
      <c r="I38" s="83"/>
      <c r="J38" s="83"/>
      <c r="K38" s="83"/>
      <c r="L38" s="110"/>
      <c r="M38" s="124"/>
      <c r="N38" s="124"/>
      <c r="O38" s="124"/>
      <c r="P38" s="124"/>
      <c r="Q38" s="124"/>
      <c r="R38" s="124"/>
    </row>
    <row r="39" spans="2:18" ht="27.75" customHeight="1">
      <c r="B39" s="127" t="s">
        <v>53</v>
      </c>
      <c r="C39" s="65"/>
      <c r="D39" s="66"/>
      <c r="E39" s="66"/>
      <c r="F39" s="66"/>
      <c r="G39" s="66"/>
      <c r="H39" s="66"/>
      <c r="I39" s="66"/>
      <c r="J39" s="66"/>
      <c r="K39" s="66"/>
      <c r="L39" s="101"/>
      <c r="M39" s="124"/>
      <c r="N39" s="124"/>
      <c r="O39" s="124"/>
      <c r="P39" s="124"/>
      <c r="Q39" s="124"/>
      <c r="R39" s="124"/>
    </row>
    <row r="40" spans="2:18" ht="55.5" customHeight="1">
      <c r="B40" s="127" t="s">
        <v>54</v>
      </c>
      <c r="C40" s="83"/>
      <c r="D40" s="83"/>
      <c r="E40" s="83"/>
      <c r="F40" s="83"/>
      <c r="G40" s="83">
        <f aca="true" t="shared" si="10" ref="G40:Q40">G33-G34</f>
        <v>0</v>
      </c>
      <c r="H40" s="83">
        <f t="shared" si="10"/>
        <v>30000</v>
      </c>
      <c r="I40" s="83">
        <f t="shared" si="10"/>
        <v>1438104</v>
      </c>
      <c r="J40" s="83">
        <f t="shared" si="10"/>
        <v>35000</v>
      </c>
      <c r="K40" s="83">
        <f t="shared" si="10"/>
        <v>60000</v>
      </c>
      <c r="L40" s="83">
        <f t="shared" si="10"/>
        <v>100000</v>
      </c>
      <c r="M40" s="83">
        <f t="shared" si="10"/>
        <v>140000</v>
      </c>
      <c r="N40" s="83">
        <f t="shared" si="10"/>
        <v>131000</v>
      </c>
      <c r="O40" s="83">
        <f t="shared" si="10"/>
        <v>0</v>
      </c>
      <c r="P40" s="83">
        <f t="shared" si="10"/>
        <v>0</v>
      </c>
      <c r="Q40" s="83">
        <f t="shared" si="10"/>
        <v>0</v>
      </c>
      <c r="R40" s="124"/>
    </row>
    <row r="41" spans="2:18" ht="59.25" customHeight="1" thickBot="1">
      <c r="B41" s="128" t="s">
        <v>55</v>
      </c>
      <c r="C41" s="84"/>
      <c r="D41" s="85"/>
      <c r="E41" s="85"/>
      <c r="F41" s="85"/>
      <c r="G41" s="85"/>
      <c r="H41" s="85"/>
      <c r="I41" s="85"/>
      <c r="J41" s="85"/>
      <c r="K41" s="85"/>
      <c r="L41" s="111"/>
      <c r="M41" s="124"/>
      <c r="N41" s="124"/>
      <c r="O41" s="124"/>
      <c r="P41" s="124"/>
      <c r="Q41" s="124"/>
      <c r="R41" s="124"/>
    </row>
    <row r="42" spans="2:18" ht="30" customHeight="1" thickBot="1">
      <c r="B42" s="129" t="s">
        <v>81</v>
      </c>
      <c r="C42" s="86">
        <f aca="true" t="shared" si="11" ref="C42:Q42">C35/C5</f>
        <v>0.014287845717481963</v>
      </c>
      <c r="D42" s="86">
        <f t="shared" si="11"/>
        <v>0.018574664740391798</v>
      </c>
      <c r="E42" s="86">
        <f t="shared" si="11"/>
        <v>0.04956922825255505</v>
      </c>
      <c r="F42" s="86">
        <f t="shared" si="11"/>
        <v>0.08150257273824034</v>
      </c>
      <c r="G42" s="86">
        <f t="shared" si="11"/>
        <v>0.08415445208001525</v>
      </c>
      <c r="H42" s="86">
        <f t="shared" si="11"/>
        <v>0.0497948755213411</v>
      </c>
      <c r="I42" s="86">
        <f t="shared" si="11"/>
        <v>0.13898065782608696</v>
      </c>
      <c r="J42" s="86">
        <f t="shared" si="11"/>
        <v>0.10271029739130434</v>
      </c>
      <c r="K42" s="86">
        <f t="shared" si="11"/>
        <v>0.1089729415</v>
      </c>
      <c r="L42" s="112">
        <f t="shared" si="11"/>
        <v>0.09769273383084578</v>
      </c>
      <c r="M42" s="112">
        <f t="shared" si="11"/>
        <v>0.11791905</v>
      </c>
      <c r="N42" s="112">
        <f t="shared" si="11"/>
        <v>0.05293925428571428</v>
      </c>
      <c r="O42" s="112">
        <f t="shared" si="11"/>
        <v>0.06977272727272728</v>
      </c>
      <c r="P42" s="112">
        <f t="shared" si="11"/>
        <v>0.054315534782608685</v>
      </c>
      <c r="Q42" s="112">
        <f t="shared" si="11"/>
        <v>0.010043478260869565</v>
      </c>
      <c r="R42" s="124"/>
    </row>
    <row r="43" spans="2:18" ht="42" customHeight="1" thickBot="1" thickTop="1">
      <c r="B43" s="130" t="s">
        <v>57</v>
      </c>
      <c r="C43" s="71">
        <f aca="true" t="shared" si="12" ref="C43:Q43">C44+C46+C48+C49</f>
        <v>2648590.26</v>
      </c>
      <c r="D43" s="71">
        <f t="shared" si="12"/>
        <v>5918550.45</v>
      </c>
      <c r="E43" s="71">
        <f t="shared" si="12"/>
        <v>10005112.989999998</v>
      </c>
      <c r="F43" s="71">
        <f t="shared" si="12"/>
        <v>14177960.37</v>
      </c>
      <c r="G43" s="71">
        <f>G44+G46+G48+G49</f>
        <v>13760760.79</v>
      </c>
      <c r="H43" s="71">
        <f>H44+H46+H48+H49</f>
        <v>19458206.54</v>
      </c>
      <c r="I43" s="71">
        <f>I44+I46+I48+I49</f>
        <v>17756530.66</v>
      </c>
      <c r="J43" s="71">
        <f t="shared" si="12"/>
        <v>15392193.82</v>
      </c>
      <c r="K43" s="71">
        <f t="shared" si="12"/>
        <v>13029734.99</v>
      </c>
      <c r="L43" s="71">
        <f t="shared" si="12"/>
        <v>10795362.64</v>
      </c>
      <c r="M43" s="71">
        <f t="shared" si="12"/>
        <v>7971981.640000001</v>
      </c>
      <c r="N43" s="71">
        <f t="shared" si="12"/>
        <v>5746257.300000001</v>
      </c>
      <c r="O43" s="71">
        <f t="shared" si="12"/>
        <v>3096257.3000000007</v>
      </c>
      <c r="P43" s="71">
        <f t="shared" si="12"/>
        <v>400000.00000000093</v>
      </c>
      <c r="Q43" s="71">
        <f t="shared" si="12"/>
        <v>400000.00000000093</v>
      </c>
      <c r="R43" s="124"/>
    </row>
    <row r="44" spans="2:18" ht="30" customHeight="1" thickBot="1" thickTop="1">
      <c r="B44" s="126" t="s">
        <v>58</v>
      </c>
      <c r="C44" s="62"/>
      <c r="D44" s="87"/>
      <c r="E44" s="87"/>
      <c r="F44" s="87"/>
      <c r="G44" s="87"/>
      <c r="H44" s="87"/>
      <c r="I44" s="87"/>
      <c r="J44" s="87"/>
      <c r="K44" s="87"/>
      <c r="L44" s="71"/>
      <c r="M44" s="124"/>
      <c r="N44" s="124"/>
      <c r="O44" s="124"/>
      <c r="P44" s="124"/>
      <c r="Q44" s="124"/>
      <c r="R44" s="124"/>
    </row>
    <row r="45" spans="2:18" ht="53.25" customHeight="1" thickTop="1">
      <c r="B45" s="127" t="s">
        <v>59</v>
      </c>
      <c r="C45" s="65"/>
      <c r="D45" s="88"/>
      <c r="E45" s="88"/>
      <c r="F45" s="88"/>
      <c r="G45" s="88"/>
      <c r="H45" s="88"/>
      <c r="I45" s="88"/>
      <c r="J45" s="88"/>
      <c r="K45" s="88"/>
      <c r="L45" s="113"/>
      <c r="M45" s="124"/>
      <c r="N45" s="124"/>
      <c r="O45" s="124"/>
      <c r="P45" s="124"/>
      <c r="Q45" s="124"/>
      <c r="R45" s="124"/>
    </row>
    <row r="46" spans="2:18" ht="24" customHeight="1">
      <c r="B46" s="127" t="s">
        <v>60</v>
      </c>
      <c r="C46" s="65">
        <v>2648414.26</v>
      </c>
      <c r="D46" s="88">
        <v>5918430.45</v>
      </c>
      <c r="E46" s="88">
        <v>9917081.79</v>
      </c>
      <c r="F46" s="88">
        <v>14177960.37</v>
      </c>
      <c r="G46" s="88">
        <f>E46+G15-G25</f>
        <v>13760760.79</v>
      </c>
      <c r="H46" s="88">
        <f>G46+H15-H25</f>
        <v>19458206.54</v>
      </c>
      <c r="I46" s="88">
        <f>H46+I15-I25</f>
        <v>17756530.66</v>
      </c>
      <c r="J46" s="88">
        <f aca="true" t="shared" si="13" ref="J46:Q46">I46+J15-J25</f>
        <v>15392193.82</v>
      </c>
      <c r="K46" s="88">
        <f t="shared" si="13"/>
        <v>13029734.99</v>
      </c>
      <c r="L46" s="88">
        <f t="shared" si="13"/>
        <v>10795362.64</v>
      </c>
      <c r="M46" s="88">
        <f t="shared" si="13"/>
        <v>7971981.640000001</v>
      </c>
      <c r="N46" s="88">
        <f t="shared" si="13"/>
        <v>5746257.300000001</v>
      </c>
      <c r="O46" s="88">
        <f t="shared" si="13"/>
        <v>3096257.3000000007</v>
      </c>
      <c r="P46" s="88">
        <f t="shared" si="13"/>
        <v>400000.00000000093</v>
      </c>
      <c r="Q46" s="88">
        <f t="shared" si="13"/>
        <v>400000.00000000093</v>
      </c>
      <c r="R46" s="124"/>
    </row>
    <row r="47" spans="2:18" ht="48.75" customHeight="1">
      <c r="B47" s="127" t="s">
        <v>61</v>
      </c>
      <c r="C47" s="65">
        <v>1722790.98</v>
      </c>
      <c r="D47" s="88">
        <v>1288998.75</v>
      </c>
      <c r="E47" s="88">
        <v>1308998.35</v>
      </c>
      <c r="F47" s="88">
        <v>1563748.4</v>
      </c>
      <c r="G47" s="88">
        <v>2361668.35</v>
      </c>
      <c r="H47" s="88">
        <f aca="true" t="shared" si="14" ref="H47:P47">G47+H16+H18-H26-H28</f>
        <v>6557973.15</v>
      </c>
      <c r="I47" s="88">
        <f t="shared" si="14"/>
        <v>6282748.4</v>
      </c>
      <c r="J47" s="88">
        <f t="shared" si="14"/>
        <v>5961748.4</v>
      </c>
      <c r="K47" s="88">
        <f t="shared" si="14"/>
        <v>5470748.4</v>
      </c>
      <c r="L47" s="88">
        <f t="shared" si="14"/>
        <v>4880000</v>
      </c>
      <c r="M47" s="88">
        <f t="shared" si="14"/>
        <v>4100000</v>
      </c>
      <c r="N47" s="88">
        <f t="shared" si="14"/>
        <v>2720000</v>
      </c>
      <c r="O47" s="88">
        <f t="shared" si="14"/>
        <v>1500000</v>
      </c>
      <c r="P47" s="88">
        <f t="shared" si="14"/>
        <v>0</v>
      </c>
      <c r="Q47" s="118">
        <v>0</v>
      </c>
      <c r="R47" s="124"/>
    </row>
    <row r="48" spans="2:18" ht="18.75" customHeight="1">
      <c r="B48" s="127" t="s">
        <v>62</v>
      </c>
      <c r="C48" s="65"/>
      <c r="D48" s="89"/>
      <c r="E48" s="89"/>
      <c r="F48" s="89"/>
      <c r="G48" s="89"/>
      <c r="H48" s="89"/>
      <c r="I48" s="89"/>
      <c r="J48" s="89"/>
      <c r="K48" s="89"/>
      <c r="L48" s="114"/>
      <c r="M48" s="124"/>
      <c r="N48" s="124"/>
      <c r="O48" s="124"/>
      <c r="P48" s="124"/>
      <c r="Q48" s="124"/>
      <c r="R48" s="124"/>
    </row>
    <row r="49" spans="2:18" ht="27" customHeight="1" thickBot="1">
      <c r="B49" s="128" t="s">
        <v>63</v>
      </c>
      <c r="C49" s="68">
        <v>176</v>
      </c>
      <c r="D49" s="90">
        <v>120</v>
      </c>
      <c r="E49" s="90">
        <v>88031.2</v>
      </c>
      <c r="F49" s="90">
        <v>0</v>
      </c>
      <c r="G49" s="90"/>
      <c r="H49" s="90"/>
      <c r="I49" s="90"/>
      <c r="J49" s="90"/>
      <c r="K49" s="90"/>
      <c r="L49" s="115"/>
      <c r="M49" s="124"/>
      <c r="N49" s="124"/>
      <c r="O49" s="124"/>
      <c r="P49" s="124"/>
      <c r="Q49" s="124"/>
      <c r="R49" s="124"/>
    </row>
    <row r="50" spans="2:18" ht="27.75" customHeight="1" thickBot="1">
      <c r="B50" s="135" t="s">
        <v>80</v>
      </c>
      <c r="C50" s="91">
        <f aca="true" t="shared" si="15" ref="C50:Q50">(C43-C45-C47)/C5</f>
        <v>0.04194256815713399</v>
      </c>
      <c r="D50" s="91">
        <f t="shared" si="15"/>
        <v>0.22857740821632963</v>
      </c>
      <c r="E50" s="91">
        <f t="shared" si="15"/>
        <v>0.4371948290487941</v>
      </c>
      <c r="F50" s="91">
        <f t="shared" si="15"/>
        <v>0.5243460694358715</v>
      </c>
      <c r="G50" s="91">
        <f>(G43-G45-G47)/G5</f>
        <v>0.5417962321836371</v>
      </c>
      <c r="H50" s="91">
        <f t="shared" si="15"/>
        <v>0.5171548030801201</v>
      </c>
      <c r="I50" s="91">
        <f t="shared" si="15"/>
        <v>0.4988600982608696</v>
      </c>
      <c r="J50" s="91">
        <f t="shared" si="15"/>
        <v>0.4100193660869565</v>
      </c>
      <c r="K50" s="91">
        <f t="shared" si="15"/>
        <v>0.3779493295</v>
      </c>
      <c r="L50" s="91">
        <f t="shared" si="15"/>
        <v>0.2942966487562189</v>
      </c>
      <c r="M50" s="91">
        <f t="shared" si="15"/>
        <v>0.19359908200000003</v>
      </c>
      <c r="N50" s="91">
        <f t="shared" si="15"/>
        <v>0.1441074904761905</v>
      </c>
      <c r="O50" s="91">
        <f t="shared" si="15"/>
        <v>0.07255715000000003</v>
      </c>
      <c r="P50" s="91">
        <f t="shared" si="15"/>
        <v>0.01739130434782613</v>
      </c>
      <c r="Q50" s="91">
        <f t="shared" si="15"/>
        <v>0.01739130434782613</v>
      </c>
      <c r="R50" s="116" t="e">
        <f>(R43-Q45-Q47)/R5</f>
        <v>#DIV/0!</v>
      </c>
    </row>
    <row r="51" spans="2:18" ht="50.25" customHeight="1" thickBot="1">
      <c r="B51" s="135" t="s">
        <v>65</v>
      </c>
      <c r="C51" s="92" t="s">
        <v>66</v>
      </c>
      <c r="D51" s="93" t="s">
        <v>66</v>
      </c>
      <c r="E51" s="93" t="s">
        <v>66</v>
      </c>
      <c r="F51" s="155">
        <v>8.16</v>
      </c>
      <c r="G51" s="155">
        <f>(((C6+C8-C10)/C5)+((D6+D8-D10)/D5)+((E6+E8-E10)/E5))*0.33*100</f>
        <v>8.162545157023784</v>
      </c>
      <c r="H51" s="155">
        <f>(((D6+D8-D10)/D5)+((E6+E8-E10)/E5)+((F6+F8-F10)/F5))*0.33*100</f>
        <v>6.083114587152381</v>
      </c>
      <c r="I51" s="155">
        <f>(((H6+H8-H10)/H5)+((G6+G8-G10)/G5)+((E6+E8-E10)/E5))*0.33*100</f>
        <v>2.3897253891819097</v>
      </c>
      <c r="J51" s="155">
        <f>(((G6+G8-G10)/G5)+((H6+H8-H10)/H5)+((I6+I8-I10)/I5))*0.33*100</f>
        <v>8.90497165200772</v>
      </c>
      <c r="K51" s="155">
        <f>(((H6+H8-H10)/H5)+((I6+I8-I10)/I5)+((J6+J8-J10)/J5))*0.33*100</f>
        <v>16.52350928192756</v>
      </c>
      <c r="L51" s="155">
        <f>(((I6+I8-I10)/I5)+((J6+J8-J10)/J5)+((K6+K8-K10)/K5))*0.33*100</f>
        <v>19.92913043478261</v>
      </c>
      <c r="M51" s="155">
        <f>(((J6+J8-J10)/J5)+((K6+K8-K10)/K5)+((L6+L8-L10)/L5))*0.33</f>
        <v>0.1556839065541856</v>
      </c>
      <c r="N51" s="155">
        <f>(((K6+K8-K10)/K5)+((L6+L8-L10)/L5)+((M6+M8-M10)/M5))*0.33*100</f>
        <v>12.189477611940298</v>
      </c>
      <c r="O51" s="155">
        <f>(((L6+L8-L10)/L5)+((M6+M8-M10)/M5)+((N6+N8-N10)/N5))*0.33*100</f>
        <v>12.770906183368872</v>
      </c>
      <c r="P51" s="155">
        <f>(((M6+M8-M10)/M5)+((N6+N8-N10)/N5)+((O6+O8-O10)/O5))*0.33*100</f>
        <v>14.666428571428572</v>
      </c>
      <c r="Q51" s="155">
        <f>(((N6+N8-N10)/N5)+((O6+O8-O10)/O5)+((P6+P8-P10)/P5))*0.33*100</f>
        <v>18.04534161490683</v>
      </c>
      <c r="R51" s="155">
        <f>(((O6+O8-O10)/O5)+((P6+P8-P10)/P5)+((Q6+Q8-Q10)/Q5))*0.33*100</f>
        <v>19.630434782608695</v>
      </c>
    </row>
    <row r="52" spans="2:18" ht="56.25" customHeight="1" thickBot="1">
      <c r="B52" s="136" t="s">
        <v>67</v>
      </c>
      <c r="C52" s="95" t="s">
        <v>66</v>
      </c>
      <c r="D52" s="96" t="s">
        <v>66</v>
      </c>
      <c r="E52" s="96" t="s">
        <v>66</v>
      </c>
      <c r="F52" s="155">
        <f aca="true" t="shared" si="16" ref="F52:R52">F35/F5*100</f>
        <v>8.150257273824034</v>
      </c>
      <c r="G52" s="155">
        <f t="shared" si="16"/>
        <v>8.415445208001525</v>
      </c>
      <c r="H52" s="155">
        <f t="shared" si="16"/>
        <v>4.97948755213411</v>
      </c>
      <c r="I52" s="155">
        <f t="shared" si="16"/>
        <v>13.898065782608695</v>
      </c>
      <c r="J52" s="155">
        <f t="shared" si="16"/>
        <v>10.271029739130434</v>
      </c>
      <c r="K52" s="155">
        <f t="shared" si="16"/>
        <v>10.89729415</v>
      </c>
      <c r="L52" s="155">
        <f t="shared" si="16"/>
        <v>9.76927338308458</v>
      </c>
      <c r="M52" s="155">
        <f t="shared" si="16"/>
        <v>11.791905</v>
      </c>
      <c r="N52" s="155">
        <f t="shared" si="16"/>
        <v>5.293925428571428</v>
      </c>
      <c r="O52" s="155">
        <f t="shared" si="16"/>
        <v>6.9772727272727275</v>
      </c>
      <c r="P52" s="155">
        <f t="shared" si="16"/>
        <v>5.431553478260868</v>
      </c>
      <c r="Q52" s="155">
        <f t="shared" si="16"/>
        <v>1.0043478260869565</v>
      </c>
      <c r="R52" s="155" t="e">
        <f t="shared" si="16"/>
        <v>#DIV/0!</v>
      </c>
    </row>
    <row r="53" spans="2:18" ht="36" customHeight="1">
      <c r="B53" s="137" t="s">
        <v>85</v>
      </c>
      <c r="C53" s="97">
        <v>-2010164.25</v>
      </c>
      <c r="D53" s="98">
        <v>-5652541.8</v>
      </c>
      <c r="E53" s="98">
        <f>D53+E12</f>
        <v>-9903204.86</v>
      </c>
      <c r="F53" s="98">
        <f>E53+F12</f>
        <v>-14164083.440000001</v>
      </c>
      <c r="G53" s="98">
        <f>E53+G12</f>
        <v>-13632704.23</v>
      </c>
      <c r="H53" s="98">
        <f aca="true" t="shared" si="17" ref="H53:R53">G53+H12</f>
        <v>-19303206.540000003</v>
      </c>
      <c r="I53" s="98">
        <f t="shared" si="17"/>
        <v>-12503206.540000003</v>
      </c>
      <c r="J53" s="98">
        <f t="shared" si="17"/>
        <v>-6603206.540000003</v>
      </c>
      <c r="K53" s="98">
        <f t="shared" si="17"/>
        <v>-4103206.540000003</v>
      </c>
      <c r="L53" s="117">
        <f t="shared" si="17"/>
        <v>-1703206.5400000028</v>
      </c>
      <c r="M53" s="117">
        <f t="shared" si="17"/>
        <v>496793.45999999717</v>
      </c>
      <c r="N53" s="117">
        <f t="shared" si="17"/>
        <v>3696793.459999997</v>
      </c>
      <c r="O53" s="117">
        <f t="shared" si="17"/>
        <v>7896793.459999997</v>
      </c>
      <c r="P53" s="117">
        <f t="shared" si="17"/>
        <v>13096793.459999997</v>
      </c>
      <c r="Q53" s="117">
        <f t="shared" si="17"/>
        <v>17796793.459999997</v>
      </c>
      <c r="R53" s="117">
        <f t="shared" si="17"/>
        <v>17796793.459999997</v>
      </c>
    </row>
    <row r="54" spans="2:18" ht="12.75">
      <c r="B54" s="138" t="s">
        <v>87</v>
      </c>
      <c r="C54" s="141">
        <f>C46+C53</f>
        <v>638250.0099999998</v>
      </c>
      <c r="D54" s="141">
        <f>D46+D53</f>
        <v>265888.6500000004</v>
      </c>
      <c r="E54" s="141">
        <f>E46+E53</f>
        <v>13876.929999999702</v>
      </c>
      <c r="F54" s="141">
        <f>F46+F53</f>
        <v>13876.92999999784</v>
      </c>
      <c r="G54" s="66">
        <f aca="true" t="shared" si="18" ref="G54:Q54">G53+G46</f>
        <v>128056.55999999866</v>
      </c>
      <c r="H54" s="66">
        <f t="shared" si="18"/>
        <v>154999.99999999627</v>
      </c>
      <c r="I54" s="66">
        <f t="shared" si="18"/>
        <v>5253324.119999997</v>
      </c>
      <c r="J54" s="66">
        <f t="shared" si="18"/>
        <v>8788987.279999997</v>
      </c>
      <c r="K54" s="66">
        <f t="shared" si="18"/>
        <v>8926528.449999997</v>
      </c>
      <c r="L54" s="66">
        <f t="shared" si="18"/>
        <v>9092156.099999998</v>
      </c>
      <c r="M54" s="66">
        <f t="shared" si="18"/>
        <v>8468775.099999998</v>
      </c>
      <c r="N54" s="66">
        <f t="shared" si="18"/>
        <v>9443050.759999998</v>
      </c>
      <c r="O54" s="66">
        <f t="shared" si="18"/>
        <v>10993050.759999998</v>
      </c>
      <c r="P54" s="66">
        <f t="shared" si="18"/>
        <v>13496793.459999997</v>
      </c>
      <c r="Q54" s="66">
        <f t="shared" si="18"/>
        <v>18196793.459999997</v>
      </c>
      <c r="R54" s="124"/>
    </row>
    <row r="55" spans="2:18" ht="12.75">
      <c r="B55" s="138" t="s">
        <v>94</v>
      </c>
      <c r="C55" s="141">
        <f aca="true" t="shared" si="19" ref="C55:R55">C35/C5*100</f>
        <v>1.4287845717481964</v>
      </c>
      <c r="D55" s="141">
        <f t="shared" si="19"/>
        <v>1.8574664740391797</v>
      </c>
      <c r="E55" s="141">
        <f t="shared" si="19"/>
        <v>4.956922825255505</v>
      </c>
      <c r="F55" s="141">
        <f t="shared" si="19"/>
        <v>8.150257273824034</v>
      </c>
      <c r="G55" s="141">
        <f t="shared" si="19"/>
        <v>8.415445208001525</v>
      </c>
      <c r="H55" s="141">
        <f t="shared" si="19"/>
        <v>4.97948755213411</v>
      </c>
      <c r="I55" s="141">
        <f t="shared" si="19"/>
        <v>13.898065782608695</v>
      </c>
      <c r="J55" s="141">
        <f t="shared" si="19"/>
        <v>10.271029739130434</v>
      </c>
      <c r="K55" s="141">
        <f t="shared" si="19"/>
        <v>10.89729415</v>
      </c>
      <c r="L55" s="141">
        <f t="shared" si="19"/>
        <v>9.76927338308458</v>
      </c>
      <c r="M55" s="141">
        <f t="shared" si="19"/>
        <v>11.791905</v>
      </c>
      <c r="N55" s="141">
        <f t="shared" si="19"/>
        <v>5.293925428571428</v>
      </c>
      <c r="O55" s="141">
        <f t="shared" si="19"/>
        <v>6.9772727272727275</v>
      </c>
      <c r="P55" s="141">
        <f t="shared" si="19"/>
        <v>5.431553478260868</v>
      </c>
      <c r="Q55" s="141">
        <f t="shared" si="19"/>
        <v>1.0043478260869565</v>
      </c>
      <c r="R55" s="141" t="e">
        <f t="shared" si="19"/>
        <v>#DIV/0!</v>
      </c>
    </row>
    <row r="56" spans="2:18" ht="33.75">
      <c r="B56" s="138" t="s">
        <v>83</v>
      </c>
      <c r="C56" s="139"/>
      <c r="D56" s="139"/>
      <c r="E56" s="139"/>
      <c r="F56" s="147"/>
      <c r="G56" s="147" t="s">
        <v>95</v>
      </c>
      <c r="H56" s="148" t="s">
        <v>95</v>
      </c>
      <c r="I56" s="148" t="s">
        <v>102</v>
      </c>
      <c r="J56" s="147" t="s">
        <v>102</v>
      </c>
      <c r="K56" s="147" t="s">
        <v>95</v>
      </c>
      <c r="L56" s="147" t="s">
        <v>95</v>
      </c>
      <c r="M56" s="149"/>
      <c r="N56" s="149"/>
      <c r="O56" s="149"/>
      <c r="P56" s="149"/>
      <c r="Q56" s="149"/>
      <c r="R56" s="149"/>
    </row>
    <row r="57" spans="2:18" ht="22.5">
      <c r="B57" s="138" t="s">
        <v>88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24"/>
      <c r="N57" s="124"/>
      <c r="O57" s="124"/>
      <c r="P57" s="124"/>
      <c r="Q57" s="124"/>
      <c r="R57" s="124"/>
    </row>
    <row r="58" spans="2:18" ht="45">
      <c r="B58" s="138" t="s">
        <v>82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24"/>
      <c r="N58" s="124"/>
      <c r="O58" s="124"/>
      <c r="P58" s="124"/>
      <c r="Q58" s="124"/>
      <c r="R58" s="124"/>
    </row>
    <row r="59" spans="2:18" ht="22.5">
      <c r="B59" s="138" t="s">
        <v>109</v>
      </c>
      <c r="C59" s="140">
        <f>(C6+C8-C10)/C5*100</f>
        <v>8.823271114035714</v>
      </c>
      <c r="D59" s="140">
        <f>(D6+D8-D10)/D5*100</f>
        <v>10.002710790646844</v>
      </c>
      <c r="E59" s="140">
        <f aca="true" t="shared" si="20" ref="E59:R59">(E6+E8-E10)/E5*100</f>
        <v>5.909003419631934</v>
      </c>
      <c r="F59" s="140">
        <f t="shared" si="20"/>
        <v>2.521966356849647</v>
      </c>
      <c r="G59" s="140">
        <f t="shared" si="20"/>
        <v>-1.3473472316411468</v>
      </c>
      <c r="H59" s="140">
        <f t="shared" si="20"/>
        <v>2.6799359004392422</v>
      </c>
      <c r="I59" s="140">
        <f t="shared" si="20"/>
        <v>25.65217391304348</v>
      </c>
      <c r="J59" s="140">
        <f t="shared" si="20"/>
        <v>21.73913043478261</v>
      </c>
      <c r="K59" s="140">
        <f t="shared" si="20"/>
        <v>13</v>
      </c>
      <c r="L59" s="140">
        <f t="shared" si="20"/>
        <v>12.437810945273633</v>
      </c>
      <c r="M59" s="140">
        <f t="shared" si="20"/>
        <v>11.5</v>
      </c>
      <c r="N59" s="140">
        <f t="shared" si="20"/>
        <v>14.761904761904763</v>
      </c>
      <c r="O59" s="140">
        <f t="shared" si="20"/>
        <v>18.181818181818183</v>
      </c>
      <c r="P59" s="140">
        <f t="shared" si="20"/>
        <v>21.73913043478261</v>
      </c>
      <c r="Q59" s="140">
        <f t="shared" si="20"/>
        <v>19.565217391304348</v>
      </c>
      <c r="R59" s="140" t="e">
        <f t="shared" si="20"/>
        <v>#DIV/0!</v>
      </c>
    </row>
    <row r="60" spans="2:18" ht="12.75">
      <c r="B60" s="139"/>
      <c r="C60" s="140"/>
      <c r="D60" s="140"/>
      <c r="E60" s="140"/>
      <c r="F60" s="140"/>
      <c r="G60" s="140"/>
      <c r="H60" s="140"/>
      <c r="I60" s="140">
        <f>I59+H59+G59</f>
        <v>26.984762581841576</v>
      </c>
      <c r="J60" s="139"/>
      <c r="K60" s="139"/>
      <c r="L60" s="139"/>
      <c r="M60" s="124"/>
      <c r="N60" s="124"/>
      <c r="O60" s="124"/>
      <c r="P60" s="124"/>
      <c r="Q60" s="124"/>
      <c r="R60" s="124"/>
    </row>
    <row r="61" spans="2:18" ht="12.75">
      <c r="B61" s="139" t="s">
        <v>90</v>
      </c>
      <c r="C61" s="140"/>
      <c r="D61" s="140">
        <f>C59+D59+E59</f>
        <v>24.73498532431449</v>
      </c>
      <c r="E61" s="140"/>
      <c r="F61" s="140">
        <f aca="true" t="shared" si="21" ref="F61:L61">F59+E59+D59</f>
        <v>18.433680567128427</v>
      </c>
      <c r="G61" s="140">
        <f t="shared" si="21"/>
        <v>7.083622544840434</v>
      </c>
      <c r="H61" s="140">
        <f t="shared" si="21"/>
        <v>3.8545550256477425</v>
      </c>
      <c r="I61" s="140">
        <f t="shared" si="21"/>
        <v>26.984762581841576</v>
      </c>
      <c r="J61" s="140">
        <f t="shared" si="21"/>
        <v>50.07124024826533</v>
      </c>
      <c r="K61" s="140">
        <f t="shared" si="21"/>
        <v>60.39130434782609</v>
      </c>
      <c r="L61" s="140">
        <f t="shared" si="21"/>
        <v>47.17694138005624</v>
      </c>
      <c r="M61" s="140">
        <f aca="true" t="shared" si="22" ref="M61:R61">M59+L59+K59</f>
        <v>36.93781094527363</v>
      </c>
      <c r="N61" s="140">
        <f t="shared" si="22"/>
        <v>38.6997157071784</v>
      </c>
      <c r="O61" s="140">
        <f t="shared" si="22"/>
        <v>44.443722943722946</v>
      </c>
      <c r="P61" s="140">
        <f t="shared" si="22"/>
        <v>54.682853378505555</v>
      </c>
      <c r="Q61" s="140">
        <f t="shared" si="22"/>
        <v>59.48616600790514</v>
      </c>
      <c r="R61" s="140" t="e">
        <f t="shared" si="22"/>
        <v>#DIV/0!</v>
      </c>
    </row>
    <row r="62" spans="2:18" ht="12.75">
      <c r="B62" s="139" t="s">
        <v>91</v>
      </c>
      <c r="C62" s="140"/>
      <c r="D62" s="140">
        <f>D61*0.33</f>
        <v>8.162545157023782</v>
      </c>
      <c r="E62" s="140"/>
      <c r="F62" s="140">
        <f aca="true" t="shared" si="23" ref="F62:R62">F61*0.33</f>
        <v>6.083114587152381</v>
      </c>
      <c r="G62" s="140">
        <f t="shared" si="23"/>
        <v>2.3375954397973433</v>
      </c>
      <c r="H62" s="140">
        <f t="shared" si="23"/>
        <v>1.272003158463755</v>
      </c>
      <c r="I62" s="140">
        <f t="shared" si="23"/>
        <v>8.90497165200772</v>
      </c>
      <c r="J62" s="140">
        <f t="shared" si="23"/>
        <v>16.52350928192756</v>
      </c>
      <c r="K62" s="140">
        <f t="shared" si="23"/>
        <v>19.92913043478261</v>
      </c>
      <c r="L62" s="140">
        <f t="shared" si="23"/>
        <v>15.568390655418561</v>
      </c>
      <c r="M62" s="140">
        <f t="shared" si="23"/>
        <v>12.1894776119403</v>
      </c>
      <c r="N62" s="140">
        <f t="shared" si="23"/>
        <v>12.770906183368872</v>
      </c>
      <c r="O62" s="140">
        <f t="shared" si="23"/>
        <v>14.666428571428574</v>
      </c>
      <c r="P62" s="140">
        <f t="shared" si="23"/>
        <v>18.045341614906835</v>
      </c>
      <c r="Q62" s="140">
        <f t="shared" si="23"/>
        <v>19.6304347826087</v>
      </c>
      <c r="R62" s="140" t="e">
        <f t="shared" si="23"/>
        <v>#DIV/0!</v>
      </c>
    </row>
    <row r="63" spans="2:18" ht="12.75">
      <c r="B63" s="139" t="s">
        <v>92</v>
      </c>
      <c r="C63" s="139"/>
      <c r="D63" s="139"/>
      <c r="E63" s="139"/>
      <c r="F63" s="139"/>
      <c r="G63" s="144">
        <f aca="true" t="shared" si="24" ref="G63:P63">(G35)/G5*100</f>
        <v>8.415445208001525</v>
      </c>
      <c r="H63" s="144">
        <f t="shared" si="24"/>
        <v>4.97948755213411</v>
      </c>
      <c r="I63" s="144">
        <f t="shared" si="24"/>
        <v>13.898065782608695</v>
      </c>
      <c r="J63" s="144">
        <f t="shared" si="24"/>
        <v>10.271029739130434</v>
      </c>
      <c r="K63" s="144">
        <f t="shared" si="24"/>
        <v>10.89729415</v>
      </c>
      <c r="L63" s="144">
        <f t="shared" si="24"/>
        <v>9.76927338308458</v>
      </c>
      <c r="M63" s="144">
        <f t="shared" si="24"/>
        <v>11.791905</v>
      </c>
      <c r="N63" s="144">
        <f t="shared" si="24"/>
        <v>5.293925428571428</v>
      </c>
      <c r="O63" s="144">
        <f t="shared" si="24"/>
        <v>6.9772727272727275</v>
      </c>
      <c r="P63" s="144">
        <f t="shared" si="24"/>
        <v>5.431553478260868</v>
      </c>
      <c r="Q63" s="144">
        <f>(Q35)/Q5</f>
        <v>0.010043478260869565</v>
      </c>
      <c r="R63" s="144" t="e">
        <f>(R35)/R5</f>
        <v>#DIV/0!</v>
      </c>
    </row>
    <row r="64" spans="2:18" ht="12.75"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3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104</v>
      </c>
      <c r="G69">
        <f>SUM(G66:G68)</f>
        <v>103</v>
      </c>
      <c r="H69">
        <f aca="true" t="shared" si="25" ref="H69:M69">SUM(H67:H68)</f>
        <v>1345</v>
      </c>
      <c r="I69">
        <f t="shared" si="25"/>
        <v>35</v>
      </c>
      <c r="J69">
        <f t="shared" si="25"/>
        <v>60</v>
      </c>
      <c r="K69">
        <f t="shared" si="25"/>
        <v>100</v>
      </c>
      <c r="L69">
        <f t="shared" si="25"/>
        <v>140</v>
      </c>
      <c r="M69">
        <f t="shared" si="25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105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103</v>
      </c>
      <c r="H72">
        <v>20</v>
      </c>
    </row>
    <row r="73" spans="6:14" ht="12.75">
      <c r="F73" s="154" t="s">
        <v>106</v>
      </c>
      <c r="G73" s="154">
        <v>30</v>
      </c>
      <c r="H73" s="154">
        <v>1438</v>
      </c>
      <c r="I73" s="154">
        <v>35</v>
      </c>
      <c r="J73" s="154">
        <v>60</v>
      </c>
      <c r="K73" s="154">
        <v>100</v>
      </c>
      <c r="L73" s="154">
        <v>140</v>
      </c>
      <c r="M73" s="154">
        <v>131</v>
      </c>
      <c r="N73" s="154">
        <f>SUM(G73:M73)</f>
        <v>1934</v>
      </c>
    </row>
    <row r="74" spans="6:14" ht="12.75">
      <c r="F74" s="154"/>
      <c r="G74" s="154"/>
      <c r="H74" s="154"/>
      <c r="I74" s="154"/>
      <c r="J74" s="154"/>
      <c r="K74" s="154"/>
      <c r="L74" s="154"/>
      <c r="M74" s="154"/>
      <c r="N74" s="154"/>
    </row>
    <row r="75" spans="6:14" ht="12.75">
      <c r="F75" s="154"/>
      <c r="G75" s="154"/>
      <c r="H75" s="154"/>
      <c r="I75" s="154"/>
      <c r="J75" s="154"/>
      <c r="K75" s="154"/>
      <c r="L75" s="154"/>
      <c r="M75" s="154"/>
      <c r="N75" s="154"/>
    </row>
    <row r="76" spans="6:14" ht="12.75">
      <c r="F76" s="154"/>
      <c r="G76" s="154"/>
      <c r="H76" s="154"/>
      <c r="I76" s="154"/>
      <c r="J76" s="154"/>
      <c r="K76" s="154"/>
      <c r="L76" s="154"/>
      <c r="M76" s="154"/>
      <c r="N76" s="154"/>
    </row>
  </sheetData>
  <sheetProtection/>
  <mergeCells count="1">
    <mergeCell ref="B2:L2"/>
  </mergeCells>
  <printOptions/>
  <pageMargins left="0.47" right="0.23" top="0.33" bottom="0.55" header="0.23" footer="0.36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urzad</cp:lastModifiedBy>
  <cp:lastPrinted>2011-07-14T09:47:40Z</cp:lastPrinted>
  <dcterms:created xsi:type="dcterms:W3CDTF">2010-10-09T21:31:08Z</dcterms:created>
  <dcterms:modified xsi:type="dcterms:W3CDTF">2011-07-14T09:49:28Z</dcterms:modified>
  <cp:category/>
  <cp:version/>
  <cp:contentType/>
  <cp:contentStatus/>
</cp:coreProperties>
</file>