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<sst xmlns="http://schemas.openxmlformats.org/spreadsheetml/2006/main" count="557" uniqueCount="326">
  <si>
    <t>dział</t>
  </si>
  <si>
    <t>rozdział</t>
  </si>
  <si>
    <t>par</t>
  </si>
  <si>
    <t>Treść</t>
  </si>
  <si>
    <t>plan obecny</t>
  </si>
  <si>
    <t>plan po zmianach</t>
  </si>
  <si>
    <t>D O C H O D Y :</t>
  </si>
  <si>
    <t>6057</t>
  </si>
  <si>
    <t>6059</t>
  </si>
  <si>
    <t>OŚWIATA I WYCHOWANIE</t>
  </si>
  <si>
    <t xml:space="preserve">    w tym -  bieżące </t>
  </si>
  <si>
    <t xml:space="preserve">               - majątkowe</t>
  </si>
  <si>
    <t xml:space="preserve">w tym dochody  bieżące </t>
  </si>
  <si>
    <t xml:space="preserve">            dochody majątkowe</t>
  </si>
  <si>
    <t xml:space="preserve"> w tym  DOCHODY BIEŻĄCE </t>
  </si>
  <si>
    <t xml:space="preserve">             Dochody  majątkowe</t>
  </si>
  <si>
    <t xml:space="preserve"> ZBIORCZO WYDATKI  BIEŻĄCE GMINY</t>
  </si>
  <si>
    <t>ZBIORCZO WYDATKI MAJĄTKOWE GMINY</t>
  </si>
  <si>
    <t xml:space="preserve">OGÓŁEM WYDATKI GMINY , w tym : </t>
  </si>
  <si>
    <t>Dochody bieżące</t>
  </si>
  <si>
    <t>Wydatki bieżące</t>
  </si>
  <si>
    <t>Dochody majątkowe</t>
  </si>
  <si>
    <t>Wydatki majątkowe</t>
  </si>
  <si>
    <t xml:space="preserve">w tym wydatki bieżące </t>
  </si>
  <si>
    <t xml:space="preserve">            inwestycje </t>
  </si>
  <si>
    <t>zmiana</t>
  </si>
  <si>
    <t xml:space="preserve">RAZEM   zmiany  dochodów </t>
  </si>
  <si>
    <t>róznice</t>
  </si>
  <si>
    <t>różnice</t>
  </si>
  <si>
    <t xml:space="preserve">razem zmiany  dochodów </t>
  </si>
  <si>
    <t xml:space="preserve">OGÓŁEM    GMINA   DOCHODY </t>
  </si>
  <si>
    <t>DOCHODY   zbiorczo</t>
  </si>
  <si>
    <t>OGÓŁEM  G M I N A:</t>
  </si>
  <si>
    <t>DEFICYT</t>
  </si>
  <si>
    <t xml:space="preserve">DŁUG </t>
  </si>
  <si>
    <t xml:space="preserve">w tym dług  UE </t>
  </si>
  <si>
    <t xml:space="preserve">   dług poza UE </t>
  </si>
  <si>
    <t>Wskażniki długu : ogółem</t>
  </si>
  <si>
    <t xml:space="preserve">                            poza UE </t>
  </si>
  <si>
    <t xml:space="preserve">dług poza UE </t>
  </si>
  <si>
    <t>do spłaty</t>
  </si>
  <si>
    <t>4170</t>
  </si>
  <si>
    <t>4210</t>
  </si>
  <si>
    <t>4300</t>
  </si>
  <si>
    <t xml:space="preserve">kredyty i pożyczki  do pobrania </t>
  </si>
  <si>
    <t>razem zmiany wydatków</t>
  </si>
  <si>
    <t xml:space="preserve">D   O   C   H   O   D   Y </t>
  </si>
  <si>
    <t>wzrost dochodów o pożyczkę na wyprzedzające</t>
  </si>
  <si>
    <t xml:space="preserve">RAZEM   W Y D A T K I   zmiany </t>
  </si>
  <si>
    <t>Pozostała działalnosć</t>
  </si>
  <si>
    <t>4040</t>
  </si>
  <si>
    <t>Gimnazja</t>
  </si>
  <si>
    <t>Szkoły Zawodowe</t>
  </si>
  <si>
    <t xml:space="preserve">Wydatki inwestycyjne jednostek budżetowych </t>
  </si>
  <si>
    <t>3020</t>
  </si>
  <si>
    <t>4010</t>
  </si>
  <si>
    <t>Świadczenia rodzinne</t>
  </si>
  <si>
    <t>Wydatki osobowe niezaliczane do wynagrodzeń</t>
  </si>
  <si>
    <t>Wynagrodzenia osobowe</t>
  </si>
  <si>
    <t>Dodatkowe wynagrodzenia roczne</t>
  </si>
  <si>
    <t>POMOC SPOŁECZNA</t>
  </si>
  <si>
    <t>921</t>
  </si>
  <si>
    <t>92109</t>
  </si>
  <si>
    <t>2480</t>
  </si>
  <si>
    <t>Kultura i ochrona dziedzictwa narodowego</t>
  </si>
  <si>
    <t>Domy i ośrodki kultury, świetlice i kluby</t>
  </si>
  <si>
    <t>KULTURA FIZYCZNA</t>
  </si>
  <si>
    <t>2030</t>
  </si>
  <si>
    <t>Dotacja podmiotowa z budżetu dla samorządowej instytucji kultury</t>
  </si>
  <si>
    <t>Pozostała działalność</t>
  </si>
  <si>
    <t>GOSPODARKA KOMUNALNA I OCHRONA ŚRODOWISKA</t>
  </si>
  <si>
    <t>Obiekty sportowe</t>
  </si>
  <si>
    <t>2009</t>
  </si>
  <si>
    <t>4247</t>
  </si>
  <si>
    <t>4249</t>
  </si>
  <si>
    <t>4179</t>
  </si>
  <si>
    <t>Szkoły Podstawowe</t>
  </si>
  <si>
    <t>Wynagrodzenia bezosobowe</t>
  </si>
  <si>
    <t>Zakup pomocy naukowych, dydaktycznych i książek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</si>
  <si>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</si>
  <si>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Dotacje celowe w ramach programów finansowych z udziałem srodków europejskich oraz środków, o których mowaw art..5 ust.1 pkt 3 oraz ust.3 pkt 5 i 6 ustawy, lub płatnosci w ramach budżetu środków europejskich</t>
  </si>
  <si>
    <t>Projekt Podstawówka na start</t>
  </si>
  <si>
    <t>Projekt Liceum tuz przed nami</t>
  </si>
  <si>
    <t>Projekt Sukces zależy od Ciebie</t>
  </si>
  <si>
    <t>Dożywianie</t>
  </si>
  <si>
    <t>Obiekty Sportowe</t>
  </si>
  <si>
    <t>6050</t>
  </si>
  <si>
    <t>6297</t>
  </si>
  <si>
    <t>Rok 2013</t>
  </si>
  <si>
    <t>Budowa "Moje boisko ORLIK"cykl jednoroczny-dotacje  1.063.000 zł  PROGRAM RZĄDOWY</t>
  </si>
  <si>
    <t xml:space="preserve">Dotacje celowe otrzymane z budżetu państwa na realizację własnych zadań bieżących gmin </t>
  </si>
  <si>
    <t>4017</t>
  </si>
  <si>
    <t>4019</t>
  </si>
  <si>
    <t>4117</t>
  </si>
  <si>
    <t>4119</t>
  </si>
  <si>
    <t>4127</t>
  </si>
  <si>
    <t>4129</t>
  </si>
  <si>
    <t>4177</t>
  </si>
  <si>
    <t>4217</t>
  </si>
  <si>
    <t>4219</t>
  </si>
  <si>
    <t>4307</t>
  </si>
  <si>
    <t>4309</t>
  </si>
  <si>
    <t>Składki na ubezpieczenia społeczne</t>
  </si>
  <si>
    <t>Składki na Fundusz Pracy</t>
  </si>
  <si>
    <t>Zakup materiałów i wyposażenia</t>
  </si>
  <si>
    <t>Zakup usług pozostałych</t>
  </si>
  <si>
    <t>70005</t>
  </si>
  <si>
    <t>Zmiana sposobu użytkowania byłego przedszkola przy ul. Kajki 27 na mieszkania DOKUMENTACJA</t>
  </si>
  <si>
    <t xml:space="preserve">Wydatki inwestycyjne jednostek budzetowych </t>
  </si>
  <si>
    <t>Gospodarka ściekowa i ochrona wód</t>
  </si>
  <si>
    <t>Budowa kanalizacji sanitarnej i oczyszczalni ścieków we FRANKNOWIE</t>
  </si>
  <si>
    <t>ZADANIA W ZAKRESIE POLITYKI SPOŁECZNEJ</t>
  </si>
  <si>
    <t>4110</t>
  </si>
  <si>
    <t>4120</t>
  </si>
  <si>
    <t>3110</t>
  </si>
  <si>
    <t>2830</t>
  </si>
  <si>
    <t>wywóz nieczystości świetlica Radostowo</t>
  </si>
  <si>
    <t>6220</t>
  </si>
  <si>
    <t>POKL</t>
  </si>
  <si>
    <t>2007</t>
  </si>
  <si>
    <t>Szkoły zawodowe</t>
  </si>
  <si>
    <t>BEZPIECZEŃSTWO PUBLICZNE I OCHRONA P.POŻ</t>
  </si>
  <si>
    <t>GOSPODARKA MIESZKANIOWA</t>
  </si>
  <si>
    <t>Gospodarka gruntami i nieruchomościami</t>
  </si>
  <si>
    <t>Wspieranie rodziny</t>
  </si>
  <si>
    <t>Zasiłki stałe</t>
  </si>
  <si>
    <t>Świadczenia społeczne</t>
  </si>
  <si>
    <t>Dotacje celowe z budżetu na finansowanie lub dofinansowanie kosztów realizacji inwestycji i zakupów inwestycyjnych innych jednostek sektora finansów publicznych</t>
  </si>
  <si>
    <t>020</t>
  </si>
  <si>
    <t>02095</t>
  </si>
  <si>
    <t>0750</t>
  </si>
  <si>
    <t>700</t>
  </si>
  <si>
    <t>0920</t>
  </si>
  <si>
    <t>750</t>
  </si>
  <si>
    <t>75023</t>
  </si>
  <si>
    <t>0970</t>
  </si>
  <si>
    <t>0490</t>
  </si>
  <si>
    <t>0910</t>
  </si>
  <si>
    <t>0690</t>
  </si>
  <si>
    <t>LEŚNICTWO</t>
  </si>
  <si>
    <t>ADMINISTRACJA PUBLICZNA</t>
  </si>
  <si>
    <t>Urzędy gmin</t>
  </si>
  <si>
    <t xml:space="preserve">                                           REZERWA NA SPŁATĘ </t>
  </si>
  <si>
    <t xml:space="preserve">DOZYWIANIE plan obecny ........   Ile dokłada gmina ,.... Wydatki -plan </t>
  </si>
  <si>
    <t>600</t>
  </si>
  <si>
    <t>60016</t>
  </si>
  <si>
    <t>010</t>
  </si>
  <si>
    <t>01010</t>
  </si>
  <si>
    <t>Wynagrodzenia osobowe ZOGJO</t>
  </si>
  <si>
    <t>Zakup materiałów i wyposażenia ZOGJO</t>
  </si>
  <si>
    <t>4240</t>
  </si>
  <si>
    <t>4370</t>
  </si>
  <si>
    <t>6067</t>
  </si>
  <si>
    <t>6069</t>
  </si>
  <si>
    <t>Wydatki na zakupy inwestycyjne jednostek budżetowych</t>
  </si>
  <si>
    <t>Projekt Liceum tuż przed nami</t>
  </si>
  <si>
    <t>Licea Ogólnokształcące</t>
  </si>
  <si>
    <t>4440</t>
  </si>
  <si>
    <t>Odpis na ZFŚS</t>
  </si>
  <si>
    <t>Licea Profilowane</t>
  </si>
  <si>
    <t>...7</t>
  </si>
  <si>
    <t>...9</t>
  </si>
  <si>
    <t xml:space="preserve">razem finansowanie ze środków  UE </t>
  </si>
  <si>
    <t xml:space="preserve"> z tego  PROGRAMY</t>
  </si>
  <si>
    <t>PROGRAM RPO,PROJEKT "PODSTAWÓWKA NA START":</t>
  </si>
  <si>
    <t>PROGRAM RPO,Projekt:"LICEUM TUŻ PRZED NAMI ":</t>
  </si>
  <si>
    <t>ROLNICTWO I ŁOWIECTWO</t>
  </si>
  <si>
    <t xml:space="preserve">Infrastruktura wodociągowa i sanitacyjna wsi </t>
  </si>
  <si>
    <t>TRANSPORT I ŁĄCZNOŚĆ</t>
  </si>
  <si>
    <t xml:space="preserve">Drogi publiczne gminne </t>
  </si>
  <si>
    <t>....9</t>
  </si>
  <si>
    <t>razem wydatki bieżące-finansowane z budżetu państwa   Projektu "Liceum tuż przed nami"</t>
  </si>
  <si>
    <t>zbiorcze wydatki bieżące i  inwestycyjne finansowane  z UE   Projektu "Liceum tuż przed nami"</t>
  </si>
  <si>
    <t>zbiorczo wydatki bieżące i inwestycyjne  finansowane z budżetu państwa  Projektu  "Liceum tuż przed nami"</t>
  </si>
  <si>
    <t>...0</t>
  </si>
  <si>
    <t>PROGRAM RPO Program "SUKCES ZALEŻY TYLKO OD CIEBIE "</t>
  </si>
  <si>
    <t>....7</t>
  </si>
  <si>
    <t>PROGRAM "Sukces zależy  tylko od Ciebie"</t>
  </si>
  <si>
    <t>PROGRAM :"Sukces zależy tylko  od Ciebie"</t>
  </si>
  <si>
    <t>Razem wydatki bieżące FINANSOWANE z UE Programu  "SUKCES zależy tylko od ciebie "</t>
  </si>
  <si>
    <t>Razem wydatki bieżące FINANSOWANE z budżetu państwa  Programu  "SUKCES zależy tylko od ciebie "</t>
  </si>
  <si>
    <t>Budowa "Moje boisko ORLIK"cykl jednoroczny-dotacje  1.063.000 zł  PROGRAM PROW</t>
  </si>
  <si>
    <t>PROGRAM KAPITAŁ LUDZKI projekt</t>
  </si>
  <si>
    <t>PLAC PRZY KINIE  LUB Z DZ. 600</t>
  </si>
  <si>
    <t xml:space="preserve"> -FOSA w ramach PROGRAMU </t>
  </si>
  <si>
    <t>Budowa boiska ORLIK , w tym :</t>
  </si>
  <si>
    <t>6320</t>
  </si>
  <si>
    <t xml:space="preserve">ADMINISTRACJA  PUBLICZNA </t>
  </si>
  <si>
    <t xml:space="preserve">Urzędy miast i gmin </t>
  </si>
  <si>
    <t>PRZEBUDOWA PLACU PRZY KINIE  w ramach PROGRAMU ... Lub  w dz. 600</t>
  </si>
  <si>
    <t>75095</t>
  </si>
  <si>
    <t xml:space="preserve">PROGRAM  DOZYNKI </t>
  </si>
  <si>
    <t>dotacja z powiatu na modernizację  ul.WOLNOŚci ???</t>
  </si>
  <si>
    <t>Środki na dofinansowanie własnych  inwestycji gmin pozyskane z innych źródeł ( E-przedsiębiorca)</t>
  </si>
  <si>
    <t>75702</t>
  </si>
  <si>
    <t>0310</t>
  </si>
  <si>
    <t>0320</t>
  </si>
  <si>
    <t>0340</t>
  </si>
  <si>
    <t>0460</t>
  </si>
  <si>
    <t>0770</t>
  </si>
  <si>
    <t>0830</t>
  </si>
  <si>
    <t>4410</t>
  </si>
  <si>
    <t>Wynagrodzenia osobowe pracowników</t>
  </si>
  <si>
    <t>Podróże służbowe krajowe</t>
  </si>
  <si>
    <t>4220</t>
  </si>
  <si>
    <t>Składki na ubezpieczenie społeczne</t>
  </si>
  <si>
    <t>Zagospodarowanie terenu przed budynkiem dawnego kina w Jezioranach</t>
  </si>
  <si>
    <t>Zakup środków żywności</t>
  </si>
  <si>
    <t xml:space="preserve">Dotacje celowe otrzymane z budzetu państwa na inwestycje realizowane porzez gminę  na podstawie porozumień </t>
  </si>
  <si>
    <t>6630</t>
  </si>
  <si>
    <t>Dotacje celowe otrzymane z samorządu województwa na inwestycje  realizowane na podstawie porozumień</t>
  </si>
  <si>
    <t xml:space="preserve">Środki na dofinansowanie własnych  inwestycji gmin pozyskane z innych   źródeł -w tym :UE </t>
  </si>
  <si>
    <t>6329</t>
  </si>
  <si>
    <t>6639</t>
  </si>
  <si>
    <t xml:space="preserve">budowa wodociągu STUDZIANKA   PROGRAM     zadanie  wieloletnie, realizacja 2012-2013ze środkóe UE </t>
  </si>
  <si>
    <t>6620</t>
  </si>
  <si>
    <t xml:space="preserve">Dotacja celowa z powiatu na inwestycje  realizowane na podstawie porozumień </t>
  </si>
  <si>
    <t xml:space="preserve">w tym :  na budowę wodociągu STUDZIANKA </t>
  </si>
  <si>
    <t xml:space="preserve">TRANSPORT I ŁĄCZNOŚĆ </t>
  </si>
  <si>
    <t>Drogi publiczne gminne</t>
  </si>
  <si>
    <t>rok 2013</t>
  </si>
  <si>
    <t>…7</t>
  </si>
  <si>
    <t>…9</t>
  </si>
  <si>
    <t>Stacje uzdatniania wody w miejscowosciach: Franknowo, Radostowo, Wójtówko i Jeziorany</t>
  </si>
  <si>
    <t xml:space="preserve">Wpływy za usługi </t>
  </si>
  <si>
    <t>Opłaty z tytułu zakupu usług telekomunikacyjnych telefonii stacjonarnej</t>
  </si>
  <si>
    <t xml:space="preserve"> razem finansowanie ze środków krajowych</t>
  </si>
  <si>
    <t xml:space="preserve">budowa wodociągu STUDZIANKA   PROGRAM PROW    zadanie  wieloletnie, realizacja 2012-2013ze środków UE </t>
  </si>
  <si>
    <t>Dotacje celowe w ramach programów finansowych z udziałem srodków europejskich oraz środków, o których mowa w art..5 ust.1 pkt 3 oraz ust.3 pkt 5 i 6 ustawy, lub płatnosci w ramach budżetu środków europejskich</t>
  </si>
  <si>
    <t>6060</t>
  </si>
  <si>
    <t xml:space="preserve">Zaklupy inwestycyjne jednostek budżetowych </t>
  </si>
  <si>
    <t>Zakup 2 pomp głębinowych i odżelaziacza</t>
  </si>
  <si>
    <t>zasilenie i oprzyrządowanie  przepompowni ścieków w Wójtówce( wydatki O zł)</t>
  </si>
  <si>
    <t>w tym Budowa sieci wodociagowej w Studziance-zwarta zabudowa I etap( wydatki O zł )</t>
  </si>
  <si>
    <t xml:space="preserve">przebudowa drogi gminnej  Polkajmy-Bartniki </t>
  </si>
  <si>
    <t xml:space="preserve"> przebudowa modernizacja  ul.WOLNOści ( NIE  ze środków powiatu)</t>
  </si>
  <si>
    <t xml:space="preserve">budowa obwodnicy Jezioran( wydatki 9.063 zł ) </t>
  </si>
  <si>
    <t xml:space="preserve">Wynagrodzenia osobowe pracowników </t>
  </si>
  <si>
    <t xml:space="preserve">Składki na ubezpieczenia społeczne </t>
  </si>
  <si>
    <t>Składki na FP</t>
  </si>
  <si>
    <t>Modernizacja lokalu przy ul.Pieniężnego ( wydatki 1.851,70)</t>
  </si>
  <si>
    <t xml:space="preserve">Wzmocnienie i zagospodarowanie skarpy przy hali sportowej  ( czy przy SP  dz.801) </t>
  </si>
  <si>
    <t>Przebudowa chodników  przy szkole  podstawowej  w Jezioranach  .</t>
  </si>
  <si>
    <t>przebudowa placu i ciągów komunikacyjnych w Zerbuniu ( ze środków powiatu 47.500 )</t>
  </si>
  <si>
    <t>razem  O</t>
  </si>
  <si>
    <t xml:space="preserve">przebudowa </t>
  </si>
  <si>
    <t>razem  ....7+9+0</t>
  </si>
  <si>
    <t>razem bieżące  ....7,9,0</t>
  </si>
  <si>
    <t>razem  wydatki bieżące  Projektu Liceum tuż przed nami</t>
  </si>
  <si>
    <t xml:space="preserve">dotacja z powiatu na przebudowę ciągów komunikacyjnych i  wykonie placu w Zerbuniu </t>
  </si>
  <si>
    <t>Razem  zmiany wydatków bieżących ....7+....9+....0</t>
  </si>
  <si>
    <t>Razem zmiany inwestycji:...7+...9</t>
  </si>
  <si>
    <t xml:space="preserve">wydatki  kwalifikowane   unijne </t>
  </si>
  <si>
    <t xml:space="preserve">wydatki  gminy </t>
  </si>
  <si>
    <t>Wykwalifikowani uczniowie ZSZ w Jezioranach projekt POKL na rok 2013:</t>
  </si>
  <si>
    <t>komisje -awanse zwodowe nauczycieli:</t>
  </si>
  <si>
    <t>Dotacja celowa z budżetu na finansowanie lub dofinansowanie zadań zleconych do realizacji pozostałym jednostkom niezaliczanym do sektora finansów publicznych</t>
  </si>
  <si>
    <t>Razem zmiany wydatków w rozdz. 80110:...7+...9+...0</t>
  </si>
  <si>
    <t>likwidacja liceum profilowanego</t>
  </si>
  <si>
    <t>dobudowa i  naprawa dachu świetlicy w Radostowie</t>
  </si>
  <si>
    <t>ROBOTY budowlane w świetlicy w Lekitach</t>
  </si>
  <si>
    <t>dożynki  gminne</t>
  </si>
  <si>
    <t>wykup sieci wodociągowych Derc -K</t>
  </si>
  <si>
    <t>OBSŁUGA DŁUGU PUBLICZNEGO</t>
  </si>
  <si>
    <t>Odsetki i dyskonto od skarbowych papierów wartościowych, kredytów i pożyczek związanych z obsługą długu krajowego</t>
  </si>
  <si>
    <t xml:space="preserve">Obsługa papierów wartościowych,kredytów i pożyczek jst </t>
  </si>
  <si>
    <t xml:space="preserve">Razem zmiany wydatków bieżących i inwestycji </t>
  </si>
  <si>
    <t xml:space="preserve"> w tym : wydatki bieżące</t>
  </si>
  <si>
    <t xml:space="preserve">    wydatki inwestycyjne </t>
  </si>
  <si>
    <t>suma  bieżące i majatkowe</t>
  </si>
  <si>
    <t xml:space="preserve"> różnice </t>
  </si>
  <si>
    <t xml:space="preserve">w tym wydatki inwestycyjne </t>
  </si>
  <si>
    <t>wydatki majątkowe</t>
  </si>
  <si>
    <t xml:space="preserve">suma  bieżących i majątkowych </t>
  </si>
  <si>
    <t xml:space="preserve">Opłata eksploatacyjna </t>
  </si>
  <si>
    <t xml:space="preserve">Wpłaty z tytułu odpłatnego nabycia  prawa własności oraz prawa użytkowania wieczystego  nieruchomości  </t>
  </si>
  <si>
    <t xml:space="preserve">Dochody z najmu i dzierżawy  </t>
  </si>
  <si>
    <t xml:space="preserve">Pozostałe odsetki </t>
  </si>
  <si>
    <t xml:space="preserve">Wpływy z różnych dochodów </t>
  </si>
  <si>
    <t xml:space="preserve">Odsetki od nieterminowych spłat podatków i opłat </t>
  </si>
  <si>
    <t xml:space="preserve">Dochody od osóbh prawnych od osób fizycznych  i od innych jednostek nieposiadajacych osobowosci prawnej  oraz wydatki związane z ich poborem </t>
  </si>
  <si>
    <t xml:space="preserve">Wpływy z podatku rolnego, leśnego ,podatku od spadku i darowizn,podatku od czynności cywilno-prawnych oraz podatków i opłat lokalnych  od osób fizycznych </t>
  </si>
  <si>
    <t xml:space="preserve">Podatek od nieruchomości </t>
  </si>
  <si>
    <t>Podatek rolny</t>
  </si>
  <si>
    <t>Podatek od środków transportowych</t>
  </si>
  <si>
    <t xml:space="preserve">Wpływy z innych lokalnych opłat  pobieranych przez jednostki samorządu terytorialnego  na podstawie odrębnych ustaw </t>
  </si>
  <si>
    <t>Wpływy z innych opłat stanowiących  dochody  jst na podstawie ustaw</t>
  </si>
  <si>
    <t xml:space="preserve">Wpływy z usług </t>
  </si>
  <si>
    <t xml:space="preserve">Wpływy z różnych opłat </t>
  </si>
  <si>
    <t xml:space="preserve">GOSPODARKA KOMUNALNA I OCHRONA ŚRODOWISKA </t>
  </si>
  <si>
    <t xml:space="preserve">Fundusz Ochrony Środowiska i gospodarki wodnej </t>
  </si>
  <si>
    <t>Wpływy i wydatki związane z gromadzeniem środków  z opłat i kar za korzystanie ze środowiska</t>
  </si>
  <si>
    <t>75412</t>
  </si>
  <si>
    <t xml:space="preserve">BEZPIECZEŃSTOW publiczne i ochrona ppoż </t>
  </si>
  <si>
    <t xml:space="preserve">Ochotnicze Straże pożarne </t>
  </si>
  <si>
    <t xml:space="preserve">Zakup materiałów i wyposażenia </t>
  </si>
  <si>
    <t xml:space="preserve">opony dla OSP DERC z tyt. uzyskanych dochodów ze sprzedaży mienia sołeckiego </t>
  </si>
  <si>
    <t>6290</t>
  </si>
  <si>
    <t xml:space="preserve">Środki na dofinansowanie własnych  inwestycji gmin pozyskane z innych   źródeł -w tym :ANR </t>
  </si>
  <si>
    <t xml:space="preserve">Budowa kanalizacji KALIS </t>
  </si>
  <si>
    <t>Wynagrodzenie bezosobowe</t>
  </si>
  <si>
    <t xml:space="preserve">Zakup usług pozostałych </t>
  </si>
  <si>
    <t xml:space="preserve">Zakup usług pozostałych , w tym </t>
  </si>
  <si>
    <t>w całym projekcie w $ 4300prace nieodpłatne 2302,80</t>
  </si>
  <si>
    <t>razem 4...7</t>
  </si>
  <si>
    <t>razem 4...9</t>
  </si>
  <si>
    <t xml:space="preserve">suma  </t>
  </si>
  <si>
    <t>w tym : razem PROGRAM  U E  DOŻYNKI 4..7,9</t>
  </si>
  <si>
    <t xml:space="preserve">REZERWA NA SPŁATY </t>
  </si>
  <si>
    <t>Zakup materiałów i wyposażenia zły plan pocz.4994</t>
  </si>
  <si>
    <t xml:space="preserve">Pozostała działalność </t>
  </si>
  <si>
    <t>Budowa "Moje boisko ORLIK"cykl jednoroczny  PROGRAM PROW(500.000+333.000+</t>
  </si>
  <si>
    <t xml:space="preserve">Przebudowa chodników  przy szkole  podstawowej  Jezioranach  </t>
  </si>
  <si>
    <t>minus ( z nadwyżki planu własnego  Orlika</t>
  </si>
  <si>
    <t>Budowa kanalizacji sanitarnej i oczyszczalni ścieków w Radostowie</t>
  </si>
  <si>
    <t>Budowa kanalizacji sanitarnej i oczyszczalni ścieków  R</t>
  </si>
  <si>
    <t>893616.62</t>
  </si>
  <si>
    <t>boiska wiejskie</t>
  </si>
  <si>
    <t>0000000000000000000000000000,,,,,,,,,,,,,,,,,,,,,,,,,,,,,,,,,,,,,,,,,,,,,,,,,,,,,,,,,,,,,,,,,,,,,,,,,,,,000000000000000000000000000000000000000000000000000000000000000000000000000000000000000000000000000000000000000000000000000000000000000000000000000000000000000000,,,,,,,,,,,,,,,,,,,,,,,,,,,,,,,,,,,,,,,,,,,,,,,,,,,,,,,,,,,,,,,,,0000000000,,,,,,,,,,,,,,,,,,,,,,,,,,,,,,,,,,00000000000000000000000000000000000000000000000000000000000000000000000000000000000000000000000000000,,000000000000000000000000000000000000000000000000000000000000000000000000000000000000000000000000000000000000000000000000000000000000000000000000000000000000000000000000000000000000000000000000000000000000000000000000000000</t>
  </si>
  <si>
    <t>razem Orlik poza UE</t>
  </si>
  <si>
    <t xml:space="preserve">Dług po ODLICZENIU DŁUGU  zlikwidowanego wpływem środków  UE z wyprzedz. i doliczeniu długu wfośigw i kred UE na dług własny  </t>
  </si>
  <si>
    <t xml:space="preserve">dług ogólny </t>
  </si>
  <si>
    <t>% do doch</t>
  </si>
  <si>
    <t>dług UE  wyprzedzające F</t>
  </si>
  <si>
    <t>dług  UE  wfośigw F</t>
  </si>
  <si>
    <t>dług UE Szkoły ponadgimnazjalnej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</si>
</sst>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8" fillId="0" borderId="10" xfId="52" applyFont="1" applyBorder="1" applyAlignment="1">
      <alignment horizontal="left" vertical="top" wrapText="1"/>
      <protection/>
    </xf>
    <xf numFmtId="0" fontId="10" fillId="0" borderId="10" xfId="52" applyFont="1" applyBorder="1" applyAlignment="1">
      <alignment horizontal="left" vertical="top" wrapText="1"/>
      <protection/>
    </xf>
    <xf numFmtId="4" fontId="11" fillId="0" borderId="10" xfId="0" applyNumberFormat="1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left" vertical="top"/>
    </xf>
    <xf numFmtId="4" fontId="6" fillId="0" borderId="12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8" fillId="0" borderId="10" xfId="52" applyNumberFormat="1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10" xfId="52" applyNumberFormat="1" applyFont="1" applyBorder="1" applyAlignment="1">
      <alignment horizontal="left" vertical="center"/>
      <protection/>
    </xf>
    <xf numFmtId="0" fontId="10" fillId="0" borderId="10" xfId="52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 quotePrefix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8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10" fontId="8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" fontId="7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0" fillId="0" borderId="14" xfId="52" applyFont="1" applyBorder="1" applyAlignment="1">
      <alignment horizontal="left" vertical="top" wrapText="1"/>
      <protection/>
    </xf>
    <xf numFmtId="4" fontId="8" fillId="0" borderId="15" xfId="52" applyNumberFormat="1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8" fillId="0" borderId="14" xfId="52" applyNumberFormat="1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" fontId="6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8" fillId="0" borderId="10" xfId="52" applyFont="1" applyBorder="1" applyAlignment="1">
      <alignment horizontal="left" vertical="top" wrapText="1"/>
      <protection/>
    </xf>
    <xf numFmtId="4" fontId="1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10" xfId="52" applyFont="1" applyBorder="1" applyAlignment="1">
      <alignment horizontal="left" vertical="top" wrapText="1"/>
      <protection/>
    </xf>
    <xf numFmtId="4" fontId="10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4" fillId="0" borderId="10" xfId="52" applyFont="1" applyBorder="1" applyAlignment="1">
      <alignment horizontal="left" vertical="top" wrapText="1"/>
      <protection/>
    </xf>
    <xf numFmtId="4" fontId="8" fillId="0" borderId="12" xfId="0" applyNumberFormat="1" applyFont="1" applyBorder="1" applyAlignment="1">
      <alignment horizontal="left" vertical="top" wrapText="1"/>
    </xf>
    <xf numFmtId="1" fontId="17" fillId="0" borderId="10" xfId="0" applyNumberFormat="1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left" vertical="top" wrapText="1"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top" wrapText="1"/>
    </xf>
    <xf numFmtId="49" fontId="1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10" fillId="0" borderId="11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6" fillId="0" borderId="12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4" fontId="7" fillId="0" borderId="12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5"/>
  <sheetViews>
    <sheetView tabSelected="1" view="pageLayout" zoomScaleSheetLayoutView="100" workbookViewId="0" topLeftCell="A94">
      <selection activeCell="G371" sqref="G371"/>
    </sheetView>
  </sheetViews>
  <sheetFormatPr defaultColWidth="9.140625" defaultRowHeight="12.75"/>
  <cols>
    <col min="1" max="1" width="4.140625" style="86" customWidth="1"/>
    <col min="2" max="2" width="7.00390625" style="86" customWidth="1"/>
    <col min="3" max="3" width="4.57421875" style="86" customWidth="1"/>
    <col min="4" max="4" width="37.57421875" style="92" customWidth="1"/>
    <col min="5" max="5" width="11.7109375" style="34" customWidth="1"/>
    <col min="6" max="6" width="11.140625" style="34" customWidth="1"/>
    <col min="7" max="7" width="11.57421875" style="34" customWidth="1"/>
    <col min="8" max="8" width="11.140625" style="0" customWidth="1"/>
    <col min="9" max="9" width="14.28125" style="0" bestFit="1" customWidth="1"/>
    <col min="10" max="10" width="10.8515625" style="0" customWidth="1"/>
  </cols>
  <sheetData>
    <row r="1" spans="1:8" ht="23.25" customHeight="1">
      <c r="A1" s="18" t="s">
        <v>0</v>
      </c>
      <c r="B1" s="18" t="s">
        <v>1</v>
      </c>
      <c r="C1" s="18" t="s">
        <v>2</v>
      </c>
      <c r="D1" s="62" t="s">
        <v>3</v>
      </c>
      <c r="E1" s="7" t="s">
        <v>4</v>
      </c>
      <c r="F1" s="7" t="s">
        <v>25</v>
      </c>
      <c r="G1" s="28" t="s">
        <v>5</v>
      </c>
      <c r="H1" s="93">
        <v>2013</v>
      </c>
    </row>
    <row r="2" spans="1:8" ht="23.25" customHeight="1">
      <c r="A2" s="61" t="s">
        <v>146</v>
      </c>
      <c r="B2" s="18"/>
      <c r="C2" s="18"/>
      <c r="D2" s="62" t="s">
        <v>166</v>
      </c>
      <c r="E2" s="7">
        <f>E3</f>
        <v>197000</v>
      </c>
      <c r="F2" s="7">
        <f>F3</f>
        <v>-142005</v>
      </c>
      <c r="G2" s="7">
        <f>G3</f>
        <v>54995</v>
      </c>
      <c r="H2" s="93"/>
    </row>
    <row r="3" spans="1:8" ht="23.25" customHeight="1">
      <c r="A3" s="61"/>
      <c r="B3" s="18" t="s">
        <v>147</v>
      </c>
      <c r="C3" s="18"/>
      <c r="D3" s="62" t="s">
        <v>167</v>
      </c>
      <c r="E3" s="7">
        <f>E5+E10+E13</f>
        <v>197000</v>
      </c>
      <c r="F3" s="7">
        <f>F5+F10+F13</f>
        <v>-142005</v>
      </c>
      <c r="G3" s="7">
        <f>G5+G10+G13</f>
        <v>54995</v>
      </c>
      <c r="H3" s="93"/>
    </row>
    <row r="4" spans="1:8" ht="17.25" customHeight="1">
      <c r="A4" s="61"/>
      <c r="B4" s="18"/>
      <c r="C4" s="18"/>
      <c r="D4" s="160" t="s">
        <v>271</v>
      </c>
      <c r="E4" s="95">
        <f>E5+E8+E9+E10+E13</f>
        <v>197000</v>
      </c>
      <c r="F4" s="95">
        <f>F5+F8+F9+F10+F13</f>
        <v>-142005</v>
      </c>
      <c r="G4" s="95">
        <f>G5+G8+G9+G10+G13</f>
        <v>54995</v>
      </c>
      <c r="H4" s="93"/>
    </row>
    <row r="5" spans="1:8" ht="14.25" customHeight="1">
      <c r="A5" s="61"/>
      <c r="B5" s="18"/>
      <c r="C5" s="18" t="s">
        <v>86</v>
      </c>
      <c r="D5" s="128" t="s">
        <v>108</v>
      </c>
      <c r="E5" s="95">
        <f>E6+E7</f>
        <v>162000</v>
      </c>
      <c r="F5" s="95">
        <f>F6+F7</f>
        <v>-150000</v>
      </c>
      <c r="G5" s="95">
        <f>G6+G7</f>
        <v>12000</v>
      </c>
      <c r="H5" s="93"/>
    </row>
    <row r="6" spans="1:8" ht="21" customHeight="1">
      <c r="A6" s="61"/>
      <c r="B6" s="18"/>
      <c r="C6" s="18"/>
      <c r="D6" s="143" t="s">
        <v>233</v>
      </c>
      <c r="E6" s="119">
        <v>150000</v>
      </c>
      <c r="F6" s="119">
        <v>-150000</v>
      </c>
      <c r="G6" s="146">
        <f>E6+F6</f>
        <v>0</v>
      </c>
      <c r="H6" s="145"/>
    </row>
    <row r="7" spans="1:8" ht="21" customHeight="1">
      <c r="A7" s="61"/>
      <c r="B7" s="18"/>
      <c r="C7" s="18"/>
      <c r="D7" s="143" t="s">
        <v>232</v>
      </c>
      <c r="E7" s="119">
        <v>12000</v>
      </c>
      <c r="F7" s="119"/>
      <c r="G7" s="146">
        <f>E7+F7</f>
        <v>12000</v>
      </c>
      <c r="H7" s="145"/>
    </row>
    <row r="8" spans="1:8" ht="23.25" customHeight="1">
      <c r="A8" s="61"/>
      <c r="B8" s="18"/>
      <c r="C8" s="18" t="s">
        <v>7</v>
      </c>
      <c r="D8" s="96" t="s">
        <v>214</v>
      </c>
      <c r="E8" s="95"/>
      <c r="F8" s="95"/>
      <c r="G8" s="38"/>
      <c r="H8" s="95">
        <v>321551.16</v>
      </c>
    </row>
    <row r="9" spans="1:8" ht="23.25" customHeight="1">
      <c r="A9" s="61"/>
      <c r="B9" s="18"/>
      <c r="C9" s="18" t="s">
        <v>7</v>
      </c>
      <c r="D9" s="128" t="s">
        <v>223</v>
      </c>
      <c r="E9" s="95"/>
      <c r="F9" s="95"/>
      <c r="G9" s="38"/>
      <c r="H9" s="95">
        <v>243007.71</v>
      </c>
    </row>
    <row r="10" spans="1:8" ht="15.75" customHeight="1">
      <c r="A10" s="61"/>
      <c r="B10" s="18"/>
      <c r="C10" s="18" t="s">
        <v>8</v>
      </c>
      <c r="D10" s="128" t="s">
        <v>108</v>
      </c>
      <c r="E10" s="95">
        <f>E11+E12</f>
        <v>0</v>
      </c>
      <c r="F10" s="95">
        <f>F11+F12</f>
        <v>7995</v>
      </c>
      <c r="G10" s="95">
        <f>G11+G12</f>
        <v>7995</v>
      </c>
      <c r="H10" s="95"/>
    </row>
    <row r="11" spans="1:8" ht="31.5" customHeight="1">
      <c r="A11" s="61"/>
      <c r="B11" s="18"/>
      <c r="C11" s="18"/>
      <c r="D11" s="96" t="s">
        <v>227</v>
      </c>
      <c r="E11" s="95"/>
      <c r="F11" s="95">
        <v>7380</v>
      </c>
      <c r="G11" s="38">
        <f>E11+F11</f>
        <v>7380</v>
      </c>
      <c r="H11" s="132">
        <v>184742.76</v>
      </c>
    </row>
    <row r="12" spans="1:8" ht="23.25" customHeight="1">
      <c r="A12" s="61"/>
      <c r="B12" s="18"/>
      <c r="C12" s="18"/>
      <c r="D12" s="128" t="s">
        <v>223</v>
      </c>
      <c r="E12" s="95"/>
      <c r="F12" s="95">
        <v>615</v>
      </c>
      <c r="G12" s="38">
        <f>E12+F12</f>
        <v>615</v>
      </c>
      <c r="H12" s="132">
        <v>55891.77</v>
      </c>
    </row>
    <row r="13" spans="1:8" ht="13.5" customHeight="1">
      <c r="A13" s="61"/>
      <c r="B13" s="18"/>
      <c r="C13" s="18" t="s">
        <v>229</v>
      </c>
      <c r="D13" s="128" t="s">
        <v>230</v>
      </c>
      <c r="E13" s="95">
        <f>E14+E15</f>
        <v>35000</v>
      </c>
      <c r="F13" s="95">
        <f>F14+F15</f>
        <v>0</v>
      </c>
      <c r="G13" s="95">
        <f>G14+G15</f>
        <v>35000</v>
      </c>
      <c r="H13" s="132"/>
    </row>
    <row r="14" spans="1:8" ht="13.5" customHeight="1">
      <c r="A14" s="61"/>
      <c r="B14" s="18"/>
      <c r="C14" s="18"/>
      <c r="D14" s="128" t="s">
        <v>231</v>
      </c>
      <c r="E14" s="132">
        <v>35000</v>
      </c>
      <c r="F14" s="132">
        <v>-10000</v>
      </c>
      <c r="G14" s="144">
        <f>E14+F14</f>
        <v>25000</v>
      </c>
      <c r="H14" s="132"/>
    </row>
    <row r="15" spans="1:8" ht="12.75" customHeight="1">
      <c r="A15" s="61"/>
      <c r="B15" s="18"/>
      <c r="C15" s="18"/>
      <c r="D15" s="156" t="s">
        <v>262</v>
      </c>
      <c r="E15" s="157"/>
      <c r="F15" s="157">
        <v>10000</v>
      </c>
      <c r="G15" s="144">
        <f>E15+F15</f>
        <v>10000</v>
      </c>
      <c r="H15" s="132">
        <v>10000</v>
      </c>
    </row>
    <row r="16" spans="1:8" ht="16.5" customHeight="1">
      <c r="A16" s="61" t="s">
        <v>144</v>
      </c>
      <c r="B16" s="18"/>
      <c r="C16" s="18"/>
      <c r="D16" s="62" t="s">
        <v>168</v>
      </c>
      <c r="E16" s="7">
        <f>E17</f>
        <v>160100</v>
      </c>
      <c r="F16" s="7">
        <f>F17</f>
        <v>-15000</v>
      </c>
      <c r="G16" s="7">
        <f>G17</f>
        <v>145100</v>
      </c>
      <c r="H16" s="95"/>
    </row>
    <row r="17" spans="1:8" ht="15.75" customHeight="1">
      <c r="A17" s="61"/>
      <c r="B17" s="18" t="s">
        <v>145</v>
      </c>
      <c r="C17" s="18"/>
      <c r="D17" s="62" t="s">
        <v>169</v>
      </c>
      <c r="E17" s="7">
        <f>E21+E22+E23+E27+E29</f>
        <v>160100</v>
      </c>
      <c r="F17" s="7">
        <f>F21+F22+F23+F27+F29</f>
        <v>-15000</v>
      </c>
      <c r="G17" s="7">
        <f>G21+G22+G23+G27+G29</f>
        <v>145100</v>
      </c>
      <c r="H17" s="93"/>
    </row>
    <row r="18" spans="1:8" ht="15.75" customHeight="1">
      <c r="A18" s="61"/>
      <c r="B18" s="18"/>
      <c r="C18" s="18"/>
      <c r="D18" s="163" t="s">
        <v>23</v>
      </c>
      <c r="E18" s="141">
        <f>E21+E22</f>
        <v>51600</v>
      </c>
      <c r="F18" s="141">
        <f>F21+F22</f>
        <v>0</v>
      </c>
      <c r="G18" s="141">
        <f>G21+G22</f>
        <v>51600</v>
      </c>
      <c r="H18" s="93"/>
    </row>
    <row r="19" spans="1:8" ht="15.75" customHeight="1">
      <c r="A19" s="61"/>
      <c r="B19" s="18"/>
      <c r="C19" s="18"/>
      <c r="D19" s="163" t="s">
        <v>272</v>
      </c>
      <c r="E19" s="141">
        <f>E23++E27+E29</f>
        <v>108500</v>
      </c>
      <c r="F19" s="141">
        <f>F23+F27+F29</f>
        <v>-15000</v>
      </c>
      <c r="G19" s="141">
        <f>G23+G27+G29</f>
        <v>93500</v>
      </c>
      <c r="H19" s="93"/>
    </row>
    <row r="20" spans="1:8" ht="15.75" customHeight="1">
      <c r="A20" s="61"/>
      <c r="B20" s="18"/>
      <c r="C20" s="18"/>
      <c r="D20" s="161" t="s">
        <v>273</v>
      </c>
      <c r="E20" s="120"/>
      <c r="F20" s="120"/>
      <c r="G20" s="162"/>
      <c r="H20" s="93"/>
    </row>
    <row r="21" spans="1:8" s="50" customFormat="1" ht="15" customHeight="1">
      <c r="A21" s="114"/>
      <c r="B21" s="17"/>
      <c r="C21" s="17" t="s">
        <v>55</v>
      </c>
      <c r="D21" s="4" t="s">
        <v>148</v>
      </c>
      <c r="E21" s="5">
        <v>21600</v>
      </c>
      <c r="F21" s="5">
        <v>-7000</v>
      </c>
      <c r="G21" s="63">
        <f>E21+F21</f>
        <v>14600</v>
      </c>
      <c r="H21" s="115"/>
    </row>
    <row r="22" spans="1:8" s="50" customFormat="1" ht="14.25" customHeight="1">
      <c r="A22" s="114"/>
      <c r="B22" s="17"/>
      <c r="C22" s="17" t="s">
        <v>42</v>
      </c>
      <c r="D22" s="4" t="s">
        <v>149</v>
      </c>
      <c r="E22" s="5">
        <v>30000</v>
      </c>
      <c r="F22" s="5">
        <v>7000</v>
      </c>
      <c r="G22" s="63">
        <f>E22+F22</f>
        <v>37000</v>
      </c>
      <c r="H22" s="115"/>
    </row>
    <row r="23" spans="1:8" ht="14.25" customHeight="1">
      <c r="A23" s="61"/>
      <c r="B23" s="18"/>
      <c r="C23" s="18" t="s">
        <v>86</v>
      </c>
      <c r="D23" s="13" t="s">
        <v>108</v>
      </c>
      <c r="E23" s="7">
        <f>E24+E25+E26</f>
        <v>85000</v>
      </c>
      <c r="F23" s="7">
        <f>F24+F25+F26</f>
        <v>-85000</v>
      </c>
      <c r="G23" s="7">
        <f>G24+G25+G26</f>
        <v>0</v>
      </c>
      <c r="H23" s="93"/>
    </row>
    <row r="24" spans="1:8" ht="14.25" customHeight="1">
      <c r="A24" s="61"/>
      <c r="B24" s="18"/>
      <c r="C24" s="18"/>
      <c r="D24" s="147" t="s">
        <v>234</v>
      </c>
      <c r="E24" s="129">
        <v>15000</v>
      </c>
      <c r="F24" s="129">
        <v>-15000</v>
      </c>
      <c r="G24" s="63">
        <f>E24+F24</f>
        <v>0</v>
      </c>
      <c r="H24" s="145"/>
    </row>
    <row r="25" spans="1:8" ht="20.25" customHeight="1">
      <c r="A25" s="61"/>
      <c r="B25" s="18"/>
      <c r="C25" s="87"/>
      <c r="D25" s="148" t="s">
        <v>235</v>
      </c>
      <c r="E25" s="94">
        <v>70000</v>
      </c>
      <c r="F25" s="94">
        <v>-70000</v>
      </c>
      <c r="G25" s="172">
        <f>E25+F25</f>
        <v>0</v>
      </c>
      <c r="H25" s="145"/>
    </row>
    <row r="26" spans="1:8" ht="20.25" customHeight="1">
      <c r="A26" s="61"/>
      <c r="B26" s="18"/>
      <c r="C26" s="87"/>
      <c r="D26" s="153" t="s">
        <v>243</v>
      </c>
      <c r="E26" s="129">
        <v>0</v>
      </c>
      <c r="F26" s="129"/>
      <c r="G26" s="144">
        <f>E26+F26</f>
        <v>0</v>
      </c>
      <c r="H26" s="145"/>
    </row>
    <row r="27" spans="1:8" ht="20.25" customHeight="1">
      <c r="A27" s="61"/>
      <c r="B27" s="18"/>
      <c r="C27" s="87" t="s">
        <v>7</v>
      </c>
      <c r="D27" s="140" t="s">
        <v>108</v>
      </c>
      <c r="E27" s="141">
        <f>E28</f>
        <v>0</v>
      </c>
      <c r="F27" s="141">
        <f>F28</f>
        <v>25000</v>
      </c>
      <c r="G27" s="141">
        <f>G28</f>
        <v>25000</v>
      </c>
      <c r="H27" s="145"/>
    </row>
    <row r="28" spans="1:8" ht="20.25" customHeight="1">
      <c r="A28" s="61"/>
      <c r="B28" s="18"/>
      <c r="C28" s="87"/>
      <c r="D28" s="153" t="s">
        <v>243</v>
      </c>
      <c r="E28" s="129"/>
      <c r="F28" s="129">
        <v>25000</v>
      </c>
      <c r="G28" s="144">
        <f>F28+E28</f>
        <v>25000</v>
      </c>
      <c r="H28" s="145"/>
    </row>
    <row r="29" spans="1:8" ht="12.75" customHeight="1">
      <c r="A29" s="61"/>
      <c r="B29" s="18"/>
      <c r="C29" s="149" t="s">
        <v>8</v>
      </c>
      <c r="D29" s="140" t="s">
        <v>108</v>
      </c>
      <c r="E29" s="141">
        <f>E30+E31</f>
        <v>23500</v>
      </c>
      <c r="F29" s="141">
        <f>F30+F31</f>
        <v>45000</v>
      </c>
      <c r="G29" s="141">
        <f>G30+G31</f>
        <v>68500</v>
      </c>
      <c r="H29" s="150"/>
    </row>
    <row r="30" spans="1:8" ht="12.75" customHeight="1">
      <c r="A30" s="61"/>
      <c r="B30" s="18"/>
      <c r="D30" s="13" t="s">
        <v>236</v>
      </c>
      <c r="E30" s="129">
        <v>23500</v>
      </c>
      <c r="F30" s="129"/>
      <c r="G30" s="63">
        <f>E30+F30</f>
        <v>23500</v>
      </c>
      <c r="H30" s="145"/>
    </row>
    <row r="31" spans="1:8" ht="22.5" customHeight="1">
      <c r="A31" s="61"/>
      <c r="B31" s="18"/>
      <c r="D31" s="153" t="s">
        <v>243</v>
      </c>
      <c r="E31" s="129"/>
      <c r="F31" s="173">
        <v>45000</v>
      </c>
      <c r="G31" s="63">
        <f>E31+F31</f>
        <v>45000</v>
      </c>
      <c r="H31" s="145"/>
    </row>
    <row r="32" spans="1:8" s="1" customFormat="1" ht="12.75">
      <c r="A32" s="188">
        <v>700</v>
      </c>
      <c r="B32" s="18"/>
      <c r="C32" s="18"/>
      <c r="D32" s="6" t="s">
        <v>122</v>
      </c>
      <c r="E32" s="7">
        <f aca="true" t="shared" si="0" ref="E32:G33">E33</f>
        <v>37000</v>
      </c>
      <c r="F32" s="7">
        <f t="shared" si="0"/>
        <v>-3000</v>
      </c>
      <c r="G32" s="7">
        <f t="shared" si="0"/>
        <v>22000</v>
      </c>
      <c r="H32" s="94" t="s">
        <v>220</v>
      </c>
    </row>
    <row r="33" spans="1:8" s="50" customFormat="1" ht="12.75">
      <c r="A33" s="184"/>
      <c r="B33" s="209" t="s">
        <v>106</v>
      </c>
      <c r="C33" s="17"/>
      <c r="D33" s="4" t="s">
        <v>123</v>
      </c>
      <c r="E33" s="5">
        <f t="shared" si="0"/>
        <v>37000</v>
      </c>
      <c r="F33" s="5">
        <f t="shared" si="0"/>
        <v>-3000</v>
      </c>
      <c r="G33" s="5">
        <f t="shared" si="0"/>
        <v>22000</v>
      </c>
      <c r="H33" s="95"/>
    </row>
    <row r="34" spans="1:8" s="50" customFormat="1" ht="16.5" customHeight="1">
      <c r="A34" s="184"/>
      <c r="B34" s="209"/>
      <c r="C34" s="17" t="s">
        <v>86</v>
      </c>
      <c r="D34" s="13" t="s">
        <v>108</v>
      </c>
      <c r="E34" s="5">
        <f>E35+E36</f>
        <v>37000</v>
      </c>
      <c r="F34" s="5">
        <f>F35+F36</f>
        <v>-3000</v>
      </c>
      <c r="G34" s="5">
        <f>G35+G36</f>
        <v>22000</v>
      </c>
      <c r="H34" s="95"/>
    </row>
    <row r="35" spans="1:8" s="50" customFormat="1" ht="21.75" customHeight="1">
      <c r="A35" s="184"/>
      <c r="B35" s="61"/>
      <c r="C35" s="17"/>
      <c r="D35" s="13" t="s">
        <v>240</v>
      </c>
      <c r="E35" s="5">
        <v>12000</v>
      </c>
      <c r="F35" s="5"/>
      <c r="G35" s="63"/>
      <c r="H35" s="95"/>
    </row>
    <row r="36" spans="1:8" s="50" customFormat="1" ht="22.5">
      <c r="A36" s="189"/>
      <c r="B36" s="61"/>
      <c r="C36" s="17"/>
      <c r="D36" s="22" t="s">
        <v>107</v>
      </c>
      <c r="E36" s="5">
        <v>25000</v>
      </c>
      <c r="F36" s="5">
        <v>-3000</v>
      </c>
      <c r="G36" s="63">
        <f>E36+F36</f>
        <v>22000</v>
      </c>
      <c r="H36" s="95"/>
    </row>
    <row r="37" spans="1:8" s="50" customFormat="1" ht="12.75">
      <c r="A37" s="105"/>
      <c r="B37" s="61"/>
      <c r="C37" s="17"/>
      <c r="D37" s="98" t="s">
        <v>183</v>
      </c>
      <c r="E37" s="5"/>
      <c r="F37" s="5"/>
      <c r="G37" s="63"/>
      <c r="H37" s="95">
        <f>H38+H39</f>
        <v>279328.55</v>
      </c>
    </row>
    <row r="38" spans="1:8" s="50" customFormat="1" ht="12.75">
      <c r="A38" s="105"/>
      <c r="B38" s="61"/>
      <c r="C38" s="17" t="s">
        <v>7</v>
      </c>
      <c r="D38" s="13" t="s">
        <v>108</v>
      </c>
      <c r="E38" s="5"/>
      <c r="F38" s="5"/>
      <c r="G38" s="63"/>
      <c r="H38" s="95">
        <v>170322</v>
      </c>
    </row>
    <row r="39" spans="1:8" s="50" customFormat="1" ht="25.5">
      <c r="A39" s="105"/>
      <c r="B39" s="61"/>
      <c r="C39" s="117">
        <v>6059</v>
      </c>
      <c r="D39" s="116" t="s">
        <v>189</v>
      </c>
      <c r="E39" s="122"/>
      <c r="F39" s="5"/>
      <c r="G39" s="63"/>
      <c r="H39" s="95">
        <v>109006.55</v>
      </c>
    </row>
    <row r="40" spans="1:8" s="50" customFormat="1" ht="12.75">
      <c r="A40" s="134">
        <v>750</v>
      </c>
      <c r="B40" s="18"/>
      <c r="C40" s="135"/>
      <c r="D40" s="136" t="s">
        <v>187</v>
      </c>
      <c r="E40" s="7">
        <f>E41+E45</f>
        <v>1354993.44</v>
      </c>
      <c r="F40" s="7">
        <f>F41+F45</f>
        <v>-11067.7</v>
      </c>
      <c r="G40" s="28">
        <f>E40+F40</f>
        <v>1343925.74</v>
      </c>
      <c r="H40" s="94"/>
    </row>
    <row r="41" spans="1:8" s="50" customFormat="1" ht="12.75">
      <c r="A41" s="105"/>
      <c r="B41" s="18" t="s">
        <v>134</v>
      </c>
      <c r="C41" s="123"/>
      <c r="D41" s="169" t="s">
        <v>188</v>
      </c>
      <c r="E41" s="7">
        <f>E42+E43+E44</f>
        <v>1354993.44</v>
      </c>
      <c r="F41" s="7">
        <f>F42+F43+F44</f>
        <v>-40000</v>
      </c>
      <c r="G41" s="28">
        <f>E41+F41</f>
        <v>1314993.44</v>
      </c>
      <c r="H41" s="95"/>
    </row>
    <row r="42" spans="1:8" s="50" customFormat="1" ht="12.75">
      <c r="A42" s="105"/>
      <c r="B42" s="18"/>
      <c r="C42" s="123">
        <v>4010</v>
      </c>
      <c r="D42" s="151" t="s">
        <v>237</v>
      </c>
      <c r="E42" s="5">
        <v>1354993.44</v>
      </c>
      <c r="F42" s="5">
        <v>-40000</v>
      </c>
      <c r="G42" s="63">
        <f>E42+F42</f>
        <v>1314993.44</v>
      </c>
      <c r="H42" s="95"/>
    </row>
    <row r="43" spans="1:8" s="50" customFormat="1" ht="12.75">
      <c r="A43" s="105"/>
      <c r="B43" s="18"/>
      <c r="C43" s="123">
        <v>4110</v>
      </c>
      <c r="D43" s="151" t="s">
        <v>238</v>
      </c>
      <c r="E43" s="132"/>
      <c r="F43" s="132"/>
      <c r="G43" s="63">
        <f aca="true" t="shared" si="1" ref="G43:G52">E43+F43</f>
        <v>0</v>
      </c>
      <c r="H43" s="95"/>
    </row>
    <row r="44" spans="1:8" s="50" customFormat="1" ht="12.75">
      <c r="A44" s="105"/>
      <c r="B44" s="18"/>
      <c r="C44" s="123">
        <v>4120</v>
      </c>
      <c r="D44" s="151" t="s">
        <v>239</v>
      </c>
      <c r="E44" s="132"/>
      <c r="F44" s="132"/>
      <c r="G44" s="63">
        <f t="shared" si="1"/>
        <v>0</v>
      </c>
      <c r="H44" s="95"/>
    </row>
    <row r="45" spans="1:8" s="50" customFormat="1" ht="12.75">
      <c r="A45" s="105"/>
      <c r="B45" s="18" t="s">
        <v>190</v>
      </c>
      <c r="C45" s="123"/>
      <c r="D45" s="169" t="s">
        <v>69</v>
      </c>
      <c r="E45" s="7"/>
      <c r="F45" s="7">
        <f>F47+F48+F49+F50+F51+F52+F53</f>
        <v>28932.3</v>
      </c>
      <c r="G45" s="63">
        <f t="shared" si="1"/>
        <v>28932.3</v>
      </c>
      <c r="H45" s="94"/>
    </row>
    <row r="46" spans="1:8" s="50" customFormat="1" ht="25.5">
      <c r="A46" s="105"/>
      <c r="B46" s="18"/>
      <c r="C46" s="123"/>
      <c r="D46" s="125" t="s">
        <v>307</v>
      </c>
      <c r="E46" s="7"/>
      <c r="F46" s="7">
        <f>F47+F48+F49+F50+F51+F52</f>
        <v>28932.3</v>
      </c>
      <c r="G46" s="63">
        <f t="shared" si="1"/>
        <v>28932.3</v>
      </c>
      <c r="H46" s="94"/>
    </row>
    <row r="47" spans="1:8" s="50" customFormat="1" ht="12.75">
      <c r="A47" s="105"/>
      <c r="B47" s="18"/>
      <c r="C47" s="123">
        <v>4177</v>
      </c>
      <c r="D47" s="151" t="s">
        <v>300</v>
      </c>
      <c r="E47" s="5"/>
      <c r="F47" s="5">
        <v>4201</v>
      </c>
      <c r="G47" s="63">
        <f t="shared" si="1"/>
        <v>4201</v>
      </c>
      <c r="H47" s="95"/>
    </row>
    <row r="48" spans="1:8" s="50" customFormat="1" ht="12.75">
      <c r="A48" s="105"/>
      <c r="B48" s="18"/>
      <c r="C48" s="123">
        <v>4179</v>
      </c>
      <c r="D48" s="151" t="s">
        <v>300</v>
      </c>
      <c r="E48" s="5"/>
      <c r="F48" s="5">
        <v>3180</v>
      </c>
      <c r="G48" s="63">
        <f t="shared" si="1"/>
        <v>3180</v>
      </c>
      <c r="H48" s="95"/>
    </row>
    <row r="49" spans="1:8" s="50" customFormat="1" ht="12.75">
      <c r="A49" s="105"/>
      <c r="B49" s="18"/>
      <c r="C49" s="123">
        <v>4217</v>
      </c>
      <c r="D49" s="151" t="s">
        <v>295</v>
      </c>
      <c r="E49" s="5"/>
      <c r="F49" s="5">
        <v>630</v>
      </c>
      <c r="G49" s="63">
        <f t="shared" si="1"/>
        <v>630</v>
      </c>
      <c r="H49" s="95"/>
    </row>
    <row r="50" spans="1:8" s="50" customFormat="1" ht="12.75">
      <c r="A50" s="105"/>
      <c r="B50" s="18"/>
      <c r="C50" s="123">
        <v>4219</v>
      </c>
      <c r="D50" s="151" t="s">
        <v>295</v>
      </c>
      <c r="E50" s="5"/>
      <c r="F50" s="5">
        <v>477</v>
      </c>
      <c r="G50" s="63">
        <f t="shared" si="1"/>
        <v>477</v>
      </c>
      <c r="H50" s="95"/>
    </row>
    <row r="51" spans="1:8" s="50" customFormat="1" ht="12.75">
      <c r="A51" s="105"/>
      <c r="B51" s="18"/>
      <c r="C51" s="123">
        <v>4307</v>
      </c>
      <c r="D51" s="151" t="s">
        <v>301</v>
      </c>
      <c r="E51" s="5"/>
      <c r="F51" s="5">
        <v>11935.96</v>
      </c>
      <c r="G51" s="63">
        <f t="shared" si="1"/>
        <v>11935.96</v>
      </c>
      <c r="H51" s="95"/>
    </row>
    <row r="52" spans="1:8" s="50" customFormat="1" ht="12.75">
      <c r="A52" s="105"/>
      <c r="B52" s="18"/>
      <c r="C52" s="123">
        <v>4309</v>
      </c>
      <c r="D52" s="151" t="s">
        <v>302</v>
      </c>
      <c r="E52" s="5"/>
      <c r="F52" s="5">
        <v>8508.34</v>
      </c>
      <c r="G52" s="63">
        <f t="shared" si="1"/>
        <v>8508.34</v>
      </c>
      <c r="H52" s="95"/>
    </row>
    <row r="53" spans="1:8" s="50" customFormat="1" ht="22.5">
      <c r="A53" s="105"/>
      <c r="B53" s="18"/>
      <c r="C53" s="123"/>
      <c r="D53" s="166" t="s">
        <v>303</v>
      </c>
      <c r="E53" s="5"/>
      <c r="F53" s="5"/>
      <c r="G53" s="63"/>
      <c r="H53" s="95"/>
    </row>
    <row r="54" spans="1:8" s="50" customFormat="1" ht="12.75">
      <c r="A54" s="105"/>
      <c r="B54" s="18"/>
      <c r="C54" s="124"/>
      <c r="D54" s="171" t="s">
        <v>304</v>
      </c>
      <c r="E54" s="167"/>
      <c r="F54" s="119">
        <f>F47+F49+F51</f>
        <v>16766.96</v>
      </c>
      <c r="G54" s="146">
        <f>SUM(F54)</f>
        <v>16766.96</v>
      </c>
      <c r="H54" s="95"/>
    </row>
    <row r="55" spans="1:8" s="50" customFormat="1" ht="12.75">
      <c r="A55" s="105"/>
      <c r="B55" s="61"/>
      <c r="C55" s="124"/>
      <c r="D55" s="170" t="s">
        <v>305</v>
      </c>
      <c r="E55" s="5"/>
      <c r="F55" s="5">
        <f>F48+F50+F52</f>
        <v>12165.34</v>
      </c>
      <c r="G55" s="146">
        <f>SUM(F55)</f>
        <v>12165.34</v>
      </c>
      <c r="H55" s="95"/>
    </row>
    <row r="56" spans="1:8" s="50" customFormat="1" ht="12.75">
      <c r="A56" s="105"/>
      <c r="B56" s="61"/>
      <c r="C56" s="124"/>
      <c r="D56" s="171" t="s">
        <v>306</v>
      </c>
      <c r="E56" s="167"/>
      <c r="F56" s="167">
        <f>SUM(F54:F55)</f>
        <v>28932.3</v>
      </c>
      <c r="G56" s="146">
        <f>SUM(F56)</f>
        <v>28932.3</v>
      </c>
      <c r="H56" s="95"/>
    </row>
    <row r="57" spans="1:8" s="50" customFormat="1" ht="25.5">
      <c r="A57" s="165">
        <v>754</v>
      </c>
      <c r="B57" s="61"/>
      <c r="C57" s="124"/>
      <c r="D57" s="125" t="s">
        <v>293</v>
      </c>
      <c r="E57" s="94">
        <f aca="true" t="shared" si="2" ref="E57:G58">E58</f>
        <v>79065</v>
      </c>
      <c r="F57" s="94">
        <f t="shared" si="2"/>
        <v>1200</v>
      </c>
      <c r="G57" s="94">
        <f t="shared" si="2"/>
        <v>80265</v>
      </c>
      <c r="H57" s="95"/>
    </row>
    <row r="58" spans="1:8" s="50" customFormat="1" ht="12.75">
      <c r="A58" s="105"/>
      <c r="B58" s="61" t="s">
        <v>292</v>
      </c>
      <c r="C58" s="124"/>
      <c r="D58" s="125" t="s">
        <v>294</v>
      </c>
      <c r="E58" s="5">
        <f t="shared" si="2"/>
        <v>79065</v>
      </c>
      <c r="F58" s="5">
        <f t="shared" si="2"/>
        <v>1200</v>
      </c>
      <c r="G58" s="5">
        <f t="shared" si="2"/>
        <v>80265</v>
      </c>
      <c r="H58" s="95"/>
    </row>
    <row r="59" spans="1:8" s="50" customFormat="1" ht="12.75">
      <c r="A59" s="105"/>
      <c r="B59" s="61"/>
      <c r="C59" s="123">
        <v>4210</v>
      </c>
      <c r="D59" s="158" t="s">
        <v>295</v>
      </c>
      <c r="E59" s="5">
        <v>79065</v>
      </c>
      <c r="F59" s="5">
        <v>1200</v>
      </c>
      <c r="G59" s="63">
        <f>E59+F59</f>
        <v>80265</v>
      </c>
      <c r="H59" s="95"/>
    </row>
    <row r="60" spans="1:8" s="50" customFormat="1" ht="22.5">
      <c r="A60" s="105"/>
      <c r="B60" s="61"/>
      <c r="C60" s="124"/>
      <c r="D60" s="166" t="s">
        <v>296</v>
      </c>
      <c r="E60" s="167"/>
      <c r="F60" s="167">
        <v>1200</v>
      </c>
      <c r="G60" s="168">
        <f>E60+F60</f>
        <v>1200</v>
      </c>
      <c r="H60" s="95"/>
    </row>
    <row r="61" spans="1:8" s="50" customFormat="1" ht="12.75">
      <c r="A61" s="137">
        <v>757</v>
      </c>
      <c r="B61" s="61"/>
      <c r="C61" s="138"/>
      <c r="D61" s="125" t="s">
        <v>263</v>
      </c>
      <c r="E61" s="7">
        <f aca="true" t="shared" si="3" ref="E61:G62">E62</f>
        <v>800000</v>
      </c>
      <c r="F61" s="7">
        <f t="shared" si="3"/>
        <v>50000</v>
      </c>
      <c r="G61" s="7">
        <f t="shared" si="3"/>
        <v>850000</v>
      </c>
      <c r="H61" s="94"/>
    </row>
    <row r="62" spans="1:8" s="50" customFormat="1" ht="22.5">
      <c r="A62" s="105"/>
      <c r="B62" s="61" t="s">
        <v>194</v>
      </c>
      <c r="C62" s="138"/>
      <c r="D62" s="158" t="s">
        <v>265</v>
      </c>
      <c r="E62" s="7">
        <f t="shared" si="3"/>
        <v>800000</v>
      </c>
      <c r="F62" s="7">
        <f t="shared" si="3"/>
        <v>50000</v>
      </c>
      <c r="G62" s="7">
        <f t="shared" si="3"/>
        <v>850000</v>
      </c>
      <c r="H62" s="94"/>
    </row>
    <row r="63" spans="1:8" s="50" customFormat="1" ht="33.75">
      <c r="A63" s="105"/>
      <c r="B63" s="61"/>
      <c r="C63" s="123">
        <v>8070</v>
      </c>
      <c r="D63" s="96" t="s">
        <v>264</v>
      </c>
      <c r="E63" s="5">
        <v>800000</v>
      </c>
      <c r="F63" s="5">
        <v>50000</v>
      </c>
      <c r="G63" s="63">
        <f>E63+F63</f>
        <v>850000</v>
      </c>
      <c r="H63" s="95"/>
    </row>
    <row r="64" spans="1:8" s="50" customFormat="1" ht="12.75">
      <c r="A64" s="105"/>
      <c r="B64" s="61"/>
      <c r="C64" s="124"/>
      <c r="D64" s="96"/>
      <c r="E64" s="5"/>
      <c r="F64" s="5"/>
      <c r="G64" s="63"/>
      <c r="H64" s="95"/>
    </row>
    <row r="65" spans="1:8" s="50" customFormat="1" ht="12.75">
      <c r="A65" s="105"/>
      <c r="B65" s="61"/>
      <c r="C65" s="124"/>
      <c r="D65" s="96" t="s">
        <v>308</v>
      </c>
      <c r="E65" s="5"/>
      <c r="F65" s="5"/>
      <c r="G65" s="63"/>
      <c r="H65" s="95"/>
    </row>
    <row r="66" spans="1:8" s="1" customFormat="1" ht="12.75">
      <c r="A66" s="182">
        <v>801</v>
      </c>
      <c r="B66" s="182"/>
      <c r="C66" s="18"/>
      <c r="D66" s="6" t="s">
        <v>9</v>
      </c>
      <c r="E66" s="45">
        <f>E99+E143+E70+E175+E129+E135</f>
        <v>1163570.12</v>
      </c>
      <c r="F66" s="45">
        <f>F99+F143+F70+F175+F129+F135</f>
        <v>96000</v>
      </c>
      <c r="G66" s="45">
        <f>G99+G143+G70+G175+G129+G135</f>
        <v>1259570.12</v>
      </c>
      <c r="H66" s="7"/>
    </row>
    <row r="67" spans="1:8" s="1" customFormat="1" ht="12.75">
      <c r="A67" s="183"/>
      <c r="B67" s="184"/>
      <c r="C67" s="20"/>
      <c r="D67" s="6" t="s">
        <v>23</v>
      </c>
      <c r="E67" s="45">
        <f>E66-E69</f>
        <v>1153570.12</v>
      </c>
      <c r="F67" s="45">
        <f>F66-F69</f>
        <v>9000</v>
      </c>
      <c r="G67" s="45">
        <f>G66-G69</f>
        <v>1162570.12</v>
      </c>
      <c r="H67" s="7"/>
    </row>
    <row r="68" spans="1:8" s="1" customFormat="1" ht="12.75">
      <c r="A68" s="183"/>
      <c r="B68" s="184"/>
      <c r="C68" s="20"/>
      <c r="D68" s="175" t="s">
        <v>163</v>
      </c>
      <c r="E68" s="129">
        <f>E71+E100+E144+E147</f>
        <v>422130.12</v>
      </c>
      <c r="F68" s="129">
        <f>F71+F100+F144+F147</f>
        <v>3000.000000000023</v>
      </c>
      <c r="G68" s="129">
        <f>G71+G100+G144+G147</f>
        <v>425130.12</v>
      </c>
      <c r="H68" s="7"/>
    </row>
    <row r="69" spans="1:8" s="1" customFormat="1" ht="12.75">
      <c r="A69" s="183"/>
      <c r="B69" s="210"/>
      <c r="C69" s="20"/>
      <c r="D69" s="6" t="s">
        <v>24</v>
      </c>
      <c r="E69" s="45">
        <f>E92+E94+E96+E121+E123+E169+E171</f>
        <v>10000</v>
      </c>
      <c r="F69" s="45">
        <f>F92+F94+F96+F121+F123+F169+F171</f>
        <v>87000</v>
      </c>
      <c r="G69" s="45">
        <f>G92+G94+G96+G121+G123+G169+G171</f>
        <v>97000</v>
      </c>
      <c r="H69" s="7"/>
    </row>
    <row r="70" spans="1:8" s="1" customFormat="1" ht="12.75">
      <c r="A70" s="183"/>
      <c r="B70" s="188">
        <v>80101</v>
      </c>
      <c r="C70" s="20"/>
      <c r="D70" s="6" t="s">
        <v>76</v>
      </c>
      <c r="E70" s="45">
        <f>E72+E73+E74+E75+E76+E77+E78+E79+E80+E81+E82+E83+E84+E85+E86+E87+E92+E94+E96</f>
        <v>354839.62</v>
      </c>
      <c r="F70" s="45">
        <f>F72+F73+F74+F75+F76+F77+F78+F79+F80+F81+F82+F83+F84+F85+F86+F87+F92+F94+F96</f>
        <v>82000</v>
      </c>
      <c r="G70" s="45">
        <f>G72+G73+G74+G75+G76+G77+G78+G79+G80+G81+G82+G83+G84+G85+G86+G87+G92+G94+G96</f>
        <v>436839.62000000005</v>
      </c>
      <c r="H70" s="7"/>
    </row>
    <row r="71" spans="1:8" s="1" customFormat="1" ht="24">
      <c r="A71" s="183"/>
      <c r="B71" s="196"/>
      <c r="C71" s="20"/>
      <c r="D71" s="6" t="s">
        <v>164</v>
      </c>
      <c r="E71" s="45">
        <f>E72+E73+E74+E75+E76+E77+E79+E80+E82+E83+E84+E85+E86+E87</f>
        <v>176689.62</v>
      </c>
      <c r="F71" s="45">
        <f>F72+F73+F74+F75+F76+F77+F79+F80+F82+F83+F84+F85+F86+F87</f>
        <v>3000.0000000000086</v>
      </c>
      <c r="G71" s="45">
        <f>G72+G73+G74+G75+G76+G77+G79+G80+G82+G83+G84+G85+G86+G87</f>
        <v>179689.62</v>
      </c>
      <c r="H71" s="7"/>
    </row>
    <row r="72" spans="1:8" s="1" customFormat="1" ht="12.75">
      <c r="A72" s="183"/>
      <c r="B72" s="196"/>
      <c r="C72" s="19" t="s">
        <v>91</v>
      </c>
      <c r="D72" s="4" t="s">
        <v>58</v>
      </c>
      <c r="E72" s="33">
        <v>382.5</v>
      </c>
      <c r="F72" s="33">
        <v>17222.7</v>
      </c>
      <c r="G72" s="33">
        <f aca="true" t="shared" si="4" ref="G72:G79">E72+F72</f>
        <v>17605.2</v>
      </c>
      <c r="H72" s="5"/>
    </row>
    <row r="73" spans="1:8" s="1" customFormat="1" ht="12.75">
      <c r="A73" s="183"/>
      <c r="B73" s="196"/>
      <c r="C73" s="19" t="s">
        <v>92</v>
      </c>
      <c r="D73" s="4" t="s">
        <v>58</v>
      </c>
      <c r="E73" s="33">
        <v>67.5</v>
      </c>
      <c r="F73" s="33">
        <v>3039.3</v>
      </c>
      <c r="G73" s="33">
        <f t="shared" si="4"/>
        <v>3106.8</v>
      </c>
      <c r="H73" s="5"/>
    </row>
    <row r="74" spans="1:8" s="1" customFormat="1" ht="12.75">
      <c r="A74" s="183"/>
      <c r="B74" s="196"/>
      <c r="C74" s="19" t="s">
        <v>93</v>
      </c>
      <c r="D74" s="4" t="s">
        <v>102</v>
      </c>
      <c r="E74" s="33">
        <v>425</v>
      </c>
      <c r="F74" s="33">
        <v>2993.7</v>
      </c>
      <c r="G74" s="33">
        <f t="shared" si="4"/>
        <v>3418.7</v>
      </c>
      <c r="H74" s="5"/>
    </row>
    <row r="75" spans="1:8" s="1" customFormat="1" ht="12.75">
      <c r="A75" s="183"/>
      <c r="B75" s="196"/>
      <c r="C75" s="19" t="s">
        <v>94</v>
      </c>
      <c r="D75" s="4" t="s">
        <v>102</v>
      </c>
      <c r="E75" s="33">
        <v>75</v>
      </c>
      <c r="F75" s="33">
        <v>528.3</v>
      </c>
      <c r="G75" s="33">
        <f t="shared" si="4"/>
        <v>603.3</v>
      </c>
      <c r="H75" s="5"/>
    </row>
    <row r="76" spans="1:8" s="1" customFormat="1" ht="12.75">
      <c r="A76" s="183"/>
      <c r="B76" s="196"/>
      <c r="C76" s="19" t="s">
        <v>95</v>
      </c>
      <c r="D76" s="4" t="s">
        <v>103</v>
      </c>
      <c r="E76" s="33">
        <v>85</v>
      </c>
      <c r="F76" s="33">
        <v>421.6</v>
      </c>
      <c r="G76" s="33">
        <f t="shared" si="4"/>
        <v>506.6</v>
      </c>
      <c r="H76" s="5"/>
    </row>
    <row r="77" spans="1:8" s="1" customFormat="1" ht="12.75">
      <c r="A77" s="183"/>
      <c r="B77" s="196"/>
      <c r="C77" s="19" t="s">
        <v>96</v>
      </c>
      <c r="D77" s="4" t="s">
        <v>103</v>
      </c>
      <c r="E77" s="33">
        <v>15</v>
      </c>
      <c r="F77" s="33">
        <v>74.4</v>
      </c>
      <c r="G77" s="33">
        <f t="shared" si="4"/>
        <v>89.4</v>
      </c>
      <c r="H77" s="5"/>
    </row>
    <row r="78" spans="1:8" s="1" customFormat="1" ht="12.75">
      <c r="A78" s="183"/>
      <c r="B78" s="196"/>
      <c r="C78" s="19" t="s">
        <v>41</v>
      </c>
      <c r="D78" s="4" t="s">
        <v>77</v>
      </c>
      <c r="E78" s="33">
        <v>6600</v>
      </c>
      <c r="F78" s="33">
        <v>10000</v>
      </c>
      <c r="G78" s="33">
        <f t="shared" si="4"/>
        <v>16600</v>
      </c>
      <c r="H78" s="5"/>
    </row>
    <row r="79" spans="1:8" s="1" customFormat="1" ht="12.75">
      <c r="A79" s="183"/>
      <c r="B79" s="196"/>
      <c r="C79" s="19" t="s">
        <v>97</v>
      </c>
      <c r="D79" s="4" t="s">
        <v>77</v>
      </c>
      <c r="E79" s="33">
        <v>8500</v>
      </c>
      <c r="F79" s="33">
        <v>4760</v>
      </c>
      <c r="G79" s="33">
        <f t="shared" si="4"/>
        <v>13260</v>
      </c>
      <c r="H79" s="5"/>
    </row>
    <row r="80" spans="1:8" s="1" customFormat="1" ht="12.75">
      <c r="A80" s="183"/>
      <c r="B80" s="196"/>
      <c r="C80" s="19" t="s">
        <v>75</v>
      </c>
      <c r="D80" s="4" t="s">
        <v>77</v>
      </c>
      <c r="E80" s="33">
        <v>5158</v>
      </c>
      <c r="F80" s="33">
        <v>3840</v>
      </c>
      <c r="G80" s="33">
        <f aca="true" t="shared" si="5" ref="G80:G89">E80+F80</f>
        <v>8998</v>
      </c>
      <c r="H80" s="202" t="s">
        <v>81</v>
      </c>
    </row>
    <row r="81" spans="1:8" s="1" customFormat="1" ht="15" customHeight="1">
      <c r="A81" s="183"/>
      <c r="B81" s="196"/>
      <c r="C81" s="19" t="s">
        <v>42</v>
      </c>
      <c r="D81" s="90" t="s">
        <v>104</v>
      </c>
      <c r="E81" s="33">
        <v>161550</v>
      </c>
      <c r="F81" s="33">
        <v>9000</v>
      </c>
      <c r="G81" s="33">
        <f t="shared" si="5"/>
        <v>170550</v>
      </c>
      <c r="H81" s="202"/>
    </row>
    <row r="82" spans="1:8" s="1" customFormat="1" ht="13.5" customHeight="1">
      <c r="A82" s="183"/>
      <c r="B82" s="196"/>
      <c r="C82" s="19" t="s">
        <v>98</v>
      </c>
      <c r="D82" s="90" t="s">
        <v>104</v>
      </c>
      <c r="E82" s="33"/>
      <c r="F82" s="33">
        <v>6670.66</v>
      </c>
      <c r="G82" s="33">
        <f t="shared" si="5"/>
        <v>6670.66</v>
      </c>
      <c r="H82" s="202"/>
    </row>
    <row r="83" spans="1:8" s="1" customFormat="1" ht="13.5" customHeight="1">
      <c r="A83" s="183"/>
      <c r="B83" s="197"/>
      <c r="C83" s="19" t="s">
        <v>99</v>
      </c>
      <c r="D83" s="90" t="s">
        <v>104</v>
      </c>
      <c r="E83" s="33"/>
      <c r="F83" s="33">
        <v>1177.18</v>
      </c>
      <c r="G83" s="33">
        <f t="shared" si="5"/>
        <v>1177.18</v>
      </c>
      <c r="H83" s="5"/>
    </row>
    <row r="84" spans="1:8" s="1" customFormat="1" ht="13.5" customHeight="1">
      <c r="A84" s="183"/>
      <c r="B84" s="197"/>
      <c r="C84" s="19" t="s">
        <v>73</v>
      </c>
      <c r="D84" s="22" t="s">
        <v>78</v>
      </c>
      <c r="E84" s="33">
        <v>121194.38</v>
      </c>
      <c r="F84" s="33">
        <v>-48834.06</v>
      </c>
      <c r="G84" s="33">
        <f t="shared" si="5"/>
        <v>72360.32</v>
      </c>
      <c r="H84" s="5"/>
    </row>
    <row r="85" spans="1:8" s="1" customFormat="1" ht="13.5" customHeight="1">
      <c r="A85" s="183"/>
      <c r="B85" s="197"/>
      <c r="C85" s="19" t="s">
        <v>74</v>
      </c>
      <c r="D85" s="22" t="s">
        <v>78</v>
      </c>
      <c r="E85" s="33">
        <v>21387.24</v>
      </c>
      <c r="F85" s="33">
        <v>-8617.78</v>
      </c>
      <c r="G85" s="33">
        <f t="shared" si="5"/>
        <v>12769.460000000001</v>
      </c>
      <c r="H85" s="5"/>
    </row>
    <row r="86" spans="1:8" s="1" customFormat="1" ht="13.5" customHeight="1">
      <c r="A86" s="183"/>
      <c r="B86" s="197"/>
      <c r="C86" s="19" t="s">
        <v>100</v>
      </c>
      <c r="D86" s="22" t="s">
        <v>105</v>
      </c>
      <c r="E86" s="33">
        <v>16490</v>
      </c>
      <c r="F86" s="33">
        <v>16765.4</v>
      </c>
      <c r="G86" s="33">
        <f t="shared" si="5"/>
        <v>33255.4</v>
      </c>
      <c r="H86" s="5"/>
    </row>
    <row r="87" spans="1:8" s="1" customFormat="1" ht="14.25" customHeight="1">
      <c r="A87" s="183"/>
      <c r="B87" s="189"/>
      <c r="C87" s="19" t="s">
        <v>101</v>
      </c>
      <c r="D87" s="22" t="s">
        <v>105</v>
      </c>
      <c r="E87" s="33">
        <v>2910</v>
      </c>
      <c r="F87" s="33">
        <v>2958.6</v>
      </c>
      <c r="G87" s="33">
        <f t="shared" si="5"/>
        <v>5868.6</v>
      </c>
      <c r="H87" s="5"/>
    </row>
    <row r="88" spans="1:8" s="1" customFormat="1" ht="14.25" customHeight="1">
      <c r="A88" s="183"/>
      <c r="B88" s="105"/>
      <c r="C88" s="118" t="s">
        <v>160</v>
      </c>
      <c r="D88" s="97" t="s">
        <v>162</v>
      </c>
      <c r="E88" s="119">
        <f>E72+E74+E76+E79+E82+E84+E86</f>
        <v>147076.88</v>
      </c>
      <c r="F88" s="119">
        <f>F72+F74+F76+F79+F82+F84+F86</f>
        <v>0</v>
      </c>
      <c r="G88" s="33">
        <f t="shared" si="5"/>
        <v>147076.88</v>
      </c>
      <c r="H88" s="5"/>
    </row>
    <row r="89" spans="1:8" s="1" customFormat="1" ht="14.25" customHeight="1">
      <c r="A89" s="183"/>
      <c r="B89" s="105"/>
      <c r="C89" s="118" t="s">
        <v>161</v>
      </c>
      <c r="D89" s="97" t="s">
        <v>226</v>
      </c>
      <c r="E89" s="119">
        <f>E73+E75+E77+E80+E83+E85+E87</f>
        <v>29612.74</v>
      </c>
      <c r="F89" s="119">
        <f>F73+F75+F77+F80+F83+F85+F87</f>
        <v>2999.9999999999995</v>
      </c>
      <c r="G89" s="33">
        <f t="shared" si="5"/>
        <v>32612.74</v>
      </c>
      <c r="H89" s="5"/>
    </row>
    <row r="90" spans="1:8" s="1" customFormat="1" ht="14.25" customHeight="1">
      <c r="A90" s="183"/>
      <c r="B90" s="105"/>
      <c r="C90" s="118" t="s">
        <v>174</v>
      </c>
      <c r="D90" s="97" t="s">
        <v>244</v>
      </c>
      <c r="E90" s="119">
        <f>E78+E81</f>
        <v>168150</v>
      </c>
      <c r="F90" s="119">
        <f>F78+F81</f>
        <v>19000</v>
      </c>
      <c r="G90" s="119">
        <f>G78+G81</f>
        <v>187150</v>
      </c>
      <c r="H90" s="5"/>
    </row>
    <row r="91" spans="1:8" s="1" customFormat="1" ht="14.25" customHeight="1">
      <c r="A91" s="183"/>
      <c r="B91" s="105"/>
      <c r="C91" s="118"/>
      <c r="D91" s="97" t="s">
        <v>247</v>
      </c>
      <c r="E91" s="119">
        <f>SUM(E88:E90)</f>
        <v>344839.62</v>
      </c>
      <c r="F91" s="119">
        <f>SUM(F88:F90)</f>
        <v>22000</v>
      </c>
      <c r="G91" s="119">
        <f>SUM(G88:G90)</f>
        <v>366839.62</v>
      </c>
      <c r="H91" s="5"/>
    </row>
    <row r="92" spans="1:8" s="1" customFormat="1" ht="14.25" customHeight="1">
      <c r="A92" s="183"/>
      <c r="B92" s="105"/>
      <c r="C92" s="152" t="s">
        <v>86</v>
      </c>
      <c r="D92" s="98" t="s">
        <v>108</v>
      </c>
      <c r="E92" s="141">
        <f>E93</f>
        <v>10000</v>
      </c>
      <c r="F92" s="141">
        <f>F93</f>
        <v>-10000</v>
      </c>
      <c r="G92" s="141">
        <f>G93</f>
        <v>0</v>
      </c>
      <c r="H92" s="95"/>
    </row>
    <row r="93" spans="1:8" s="1" customFormat="1" ht="8.25" customHeight="1">
      <c r="A93" s="183"/>
      <c r="B93" s="105"/>
      <c r="C93" s="152"/>
      <c r="D93" s="98" t="s">
        <v>245</v>
      </c>
      <c r="E93" s="141">
        <v>10000</v>
      </c>
      <c r="F93" s="141">
        <v>-10000</v>
      </c>
      <c r="G93" s="141"/>
      <c r="H93" s="95"/>
    </row>
    <row r="94" spans="1:8" s="1" customFormat="1" ht="14.25" customHeight="1">
      <c r="A94" s="183"/>
      <c r="B94" s="105"/>
      <c r="C94" s="152" t="s">
        <v>7</v>
      </c>
      <c r="D94" s="98" t="s">
        <v>108</v>
      </c>
      <c r="E94" s="174">
        <f>E95</f>
        <v>0</v>
      </c>
      <c r="F94" s="174">
        <f>F95</f>
        <v>25000</v>
      </c>
      <c r="G94" s="174">
        <f>G95</f>
        <v>25000</v>
      </c>
      <c r="H94" s="95"/>
    </row>
    <row r="95" spans="1:8" s="1" customFormat="1" ht="14.25" customHeight="1">
      <c r="A95" s="183"/>
      <c r="B95" s="105"/>
      <c r="C95" s="152"/>
      <c r="D95" s="97" t="s">
        <v>312</v>
      </c>
      <c r="E95" s="174"/>
      <c r="F95" s="174">
        <v>25000</v>
      </c>
      <c r="G95" s="174">
        <f>E95+F95</f>
        <v>25000</v>
      </c>
      <c r="H95" s="95"/>
    </row>
    <row r="96" spans="1:8" s="1" customFormat="1" ht="15" customHeight="1">
      <c r="A96" s="183"/>
      <c r="B96" s="105"/>
      <c r="C96" s="152" t="s">
        <v>8</v>
      </c>
      <c r="D96" s="98" t="s">
        <v>108</v>
      </c>
      <c r="E96" s="154">
        <f>E97</f>
        <v>0</v>
      </c>
      <c r="F96" s="154">
        <f>F97</f>
        <v>45000</v>
      </c>
      <c r="G96" s="154">
        <f>G97</f>
        <v>45000</v>
      </c>
      <c r="H96" s="95"/>
    </row>
    <row r="97" spans="1:8" s="1" customFormat="1" ht="20.25" customHeight="1">
      <c r="A97" s="183"/>
      <c r="B97" s="105"/>
      <c r="C97" s="139"/>
      <c r="D97" s="97" t="s">
        <v>242</v>
      </c>
      <c r="E97" s="141"/>
      <c r="F97" s="141">
        <v>45000</v>
      </c>
      <c r="G97" s="141">
        <f>E97+F97</f>
        <v>45000</v>
      </c>
      <c r="H97" s="95"/>
    </row>
    <row r="98" spans="1:8" s="1" customFormat="1" ht="14.25" customHeight="1">
      <c r="A98" s="183"/>
      <c r="B98" s="105"/>
      <c r="C98" s="139"/>
      <c r="D98" s="97" t="s">
        <v>246</v>
      </c>
      <c r="E98" s="119">
        <f>E96+E92+E91</f>
        <v>354839.62</v>
      </c>
      <c r="F98" s="119">
        <f>F96+F92+F91</f>
        <v>57000</v>
      </c>
      <c r="G98" s="119">
        <f>G96+G92+G91</f>
        <v>411839.62</v>
      </c>
      <c r="H98" s="95"/>
    </row>
    <row r="99" spans="1:8" s="1" customFormat="1" ht="15.75" customHeight="1">
      <c r="A99" s="183"/>
      <c r="B99" s="211">
        <v>80110</v>
      </c>
      <c r="C99" s="18"/>
      <c r="D99" s="94" t="s">
        <v>51</v>
      </c>
      <c r="E99" s="45">
        <f>E101+E102+E103+E104+E105+E106+E107+E108+E109+E110+E111+E112+E113+E114+E115+E116+E117+E118+E121+E123</f>
        <v>197120</v>
      </c>
      <c r="F99" s="45">
        <f>F101+F102+F103+F104+F105+F106+F107+F108+F109+F110+F111+F112+F113+F114+F115+F116+F117+F118+F121+F123</f>
        <v>11000.000000000007</v>
      </c>
      <c r="G99" s="45">
        <f>G101+G102+G103+G104+G105+G106+G107+G108+G109+G110+G111+G112+G113+G114+G115+G116+G117+G118+G121+G123</f>
        <v>208120</v>
      </c>
      <c r="H99" s="7"/>
    </row>
    <row r="100" spans="1:8" s="1" customFormat="1" ht="25.5" customHeight="1">
      <c r="A100" s="183"/>
      <c r="B100" s="197"/>
      <c r="C100" s="20"/>
      <c r="D100" s="94" t="s">
        <v>165</v>
      </c>
      <c r="E100" s="45">
        <f>E101+E102+E103+E104+E105+E106+E108+E109+E111+E112+E114+E115+E116+E117+E121+E123</f>
        <v>105580</v>
      </c>
      <c r="F100" s="45">
        <f>F101+F102+F103+F104+F105+F106+F108+F109+F111+F112+F114+F115+F116+F117+F121+F123</f>
        <v>7.275957614183426E-12</v>
      </c>
      <c r="G100" s="45">
        <f>G101+G102+G103+G104+G105+G106+G108+G109+G111+G112+G114+G115+G116+G117+G121+G123</f>
        <v>105580</v>
      </c>
      <c r="H100" s="7"/>
    </row>
    <row r="101" spans="1:8" s="1" customFormat="1" ht="12.75" customHeight="1">
      <c r="A101" s="183"/>
      <c r="B101" s="197"/>
      <c r="C101" s="19" t="s">
        <v>91</v>
      </c>
      <c r="D101" s="4" t="s">
        <v>58</v>
      </c>
      <c r="E101" s="33"/>
      <c r="F101" s="33">
        <v>20131.4</v>
      </c>
      <c r="G101" s="33">
        <f>E101+F101</f>
        <v>20131.4</v>
      </c>
      <c r="H101" s="7"/>
    </row>
    <row r="102" spans="1:8" s="1" customFormat="1" ht="12.75" customHeight="1">
      <c r="A102" s="183"/>
      <c r="B102" s="197"/>
      <c r="C102" s="19" t="s">
        <v>92</v>
      </c>
      <c r="D102" s="4" t="s">
        <v>58</v>
      </c>
      <c r="E102" s="33"/>
      <c r="F102" s="33">
        <v>3552.6</v>
      </c>
      <c r="G102" s="33">
        <f aca="true" t="shared" si="6" ref="G102:G118">E102+F102</f>
        <v>3552.6</v>
      </c>
      <c r="H102" s="7"/>
    </row>
    <row r="103" spans="1:8" s="1" customFormat="1" ht="13.5" customHeight="1">
      <c r="A103" s="183"/>
      <c r="B103" s="197"/>
      <c r="C103" s="19" t="s">
        <v>93</v>
      </c>
      <c r="D103" s="4" t="s">
        <v>102</v>
      </c>
      <c r="E103" s="33"/>
      <c r="F103" s="33">
        <v>3498.6</v>
      </c>
      <c r="G103" s="33">
        <f t="shared" si="6"/>
        <v>3498.6</v>
      </c>
      <c r="H103" s="7"/>
    </row>
    <row r="104" spans="1:8" s="1" customFormat="1" ht="12.75" customHeight="1">
      <c r="A104" s="183"/>
      <c r="B104" s="197"/>
      <c r="C104" s="19" t="s">
        <v>94</v>
      </c>
      <c r="D104" s="4" t="s">
        <v>102</v>
      </c>
      <c r="E104" s="33"/>
      <c r="F104" s="33">
        <v>617.4</v>
      </c>
      <c r="G104" s="33">
        <f t="shared" si="6"/>
        <v>617.4</v>
      </c>
      <c r="H104" s="7"/>
    </row>
    <row r="105" spans="1:8" s="1" customFormat="1" ht="13.5" customHeight="1">
      <c r="A105" s="183"/>
      <c r="B105" s="197"/>
      <c r="C105" s="19" t="s">
        <v>95</v>
      </c>
      <c r="D105" s="4" t="s">
        <v>103</v>
      </c>
      <c r="E105" s="33"/>
      <c r="F105" s="33">
        <v>493</v>
      </c>
      <c r="G105" s="33">
        <f t="shared" si="6"/>
        <v>493</v>
      </c>
      <c r="H105" s="203" t="s">
        <v>82</v>
      </c>
    </row>
    <row r="106" spans="1:8" s="1" customFormat="1" ht="12.75" customHeight="1">
      <c r="A106" s="183"/>
      <c r="B106" s="197"/>
      <c r="C106" s="19" t="s">
        <v>96</v>
      </c>
      <c r="D106" s="4" t="s">
        <v>103</v>
      </c>
      <c r="E106" s="33"/>
      <c r="F106" s="33">
        <v>87</v>
      </c>
      <c r="G106" s="33">
        <f t="shared" si="6"/>
        <v>87</v>
      </c>
      <c r="H106" s="204"/>
    </row>
    <row r="107" spans="1:8" s="1" customFormat="1" ht="13.5" customHeight="1">
      <c r="A107" s="183"/>
      <c r="B107" s="197"/>
      <c r="C107" s="19" t="s">
        <v>41</v>
      </c>
      <c r="D107" s="4" t="s">
        <v>77</v>
      </c>
      <c r="E107" s="33">
        <v>8640</v>
      </c>
      <c r="F107" s="33">
        <v>1900</v>
      </c>
      <c r="G107" s="33">
        <f t="shared" si="6"/>
        <v>10540</v>
      </c>
      <c r="H107" s="204"/>
    </row>
    <row r="108" spans="1:8" s="1" customFormat="1" ht="11.25" customHeight="1">
      <c r="A108" s="183"/>
      <c r="B108" s="197"/>
      <c r="C108" s="19" t="s">
        <v>97</v>
      </c>
      <c r="D108" s="4" t="s">
        <v>77</v>
      </c>
      <c r="E108" s="33"/>
      <c r="F108" s="33">
        <v>1700</v>
      </c>
      <c r="G108" s="33">
        <f t="shared" si="6"/>
        <v>1700</v>
      </c>
      <c r="H108" s="205"/>
    </row>
    <row r="109" spans="1:8" s="1" customFormat="1" ht="12.75" customHeight="1">
      <c r="A109" s="183"/>
      <c r="B109" s="197"/>
      <c r="C109" s="19" t="s">
        <v>75</v>
      </c>
      <c r="D109" s="4" t="s">
        <v>77</v>
      </c>
      <c r="E109" s="33">
        <v>3658</v>
      </c>
      <c r="F109" s="33">
        <v>300</v>
      </c>
      <c r="G109" s="33">
        <f t="shared" si="6"/>
        <v>3958</v>
      </c>
      <c r="H109" s="7"/>
    </row>
    <row r="110" spans="1:8" s="1" customFormat="1" ht="15.75" customHeight="1">
      <c r="A110" s="183"/>
      <c r="B110" s="197"/>
      <c r="C110" s="19" t="s">
        <v>42</v>
      </c>
      <c r="D110" s="90" t="s">
        <v>104</v>
      </c>
      <c r="E110" s="33">
        <v>76900</v>
      </c>
      <c r="F110" s="33">
        <v>9100</v>
      </c>
      <c r="G110" s="33">
        <f t="shared" si="6"/>
        <v>86000</v>
      </c>
      <c r="H110" s="7"/>
    </row>
    <row r="111" spans="1:8" s="1" customFormat="1" ht="15.75" customHeight="1">
      <c r="A111" s="183"/>
      <c r="B111" s="197"/>
      <c r="C111" s="19" t="s">
        <v>98</v>
      </c>
      <c r="D111" s="90" t="s">
        <v>104</v>
      </c>
      <c r="E111" s="33"/>
      <c r="F111" s="33">
        <v>3180.7</v>
      </c>
      <c r="G111" s="33">
        <f t="shared" si="6"/>
        <v>3180.7</v>
      </c>
      <c r="H111" s="7"/>
    </row>
    <row r="112" spans="1:8" s="1" customFormat="1" ht="15.75" customHeight="1">
      <c r="A112" s="183"/>
      <c r="B112" s="197"/>
      <c r="C112" s="19" t="s">
        <v>99</v>
      </c>
      <c r="D112" s="90" t="s">
        <v>104</v>
      </c>
      <c r="E112" s="33"/>
      <c r="F112" s="33">
        <v>561.3</v>
      </c>
      <c r="G112" s="33">
        <f t="shared" si="6"/>
        <v>561.3</v>
      </c>
      <c r="H112" s="7"/>
    </row>
    <row r="113" spans="1:8" s="1" customFormat="1" ht="15.75" customHeight="1">
      <c r="A113" s="183"/>
      <c r="B113" s="197"/>
      <c r="C113" s="19" t="s">
        <v>150</v>
      </c>
      <c r="D113" s="22" t="s">
        <v>78</v>
      </c>
      <c r="E113" s="33">
        <v>3000</v>
      </c>
      <c r="F113" s="33">
        <v>-1500</v>
      </c>
      <c r="G113" s="33">
        <f t="shared" si="6"/>
        <v>1500</v>
      </c>
      <c r="H113" s="7"/>
    </row>
    <row r="114" spans="1:8" s="1" customFormat="1" ht="12.75" customHeight="1">
      <c r="A114" s="183"/>
      <c r="B114" s="197"/>
      <c r="C114" s="19" t="s">
        <v>73</v>
      </c>
      <c r="D114" s="22" t="s">
        <v>78</v>
      </c>
      <c r="E114" s="33">
        <v>86633.7</v>
      </c>
      <c r="F114" s="33">
        <v>-73290.4</v>
      </c>
      <c r="G114" s="33">
        <f t="shared" si="6"/>
        <v>13343.300000000003</v>
      </c>
      <c r="H114" s="7"/>
    </row>
    <row r="115" spans="1:8" s="1" customFormat="1" ht="10.5" customHeight="1">
      <c r="A115" s="183"/>
      <c r="B115" s="197"/>
      <c r="C115" s="19" t="s">
        <v>74</v>
      </c>
      <c r="D115" s="22" t="s">
        <v>78</v>
      </c>
      <c r="E115" s="33">
        <v>15288.3</v>
      </c>
      <c r="F115" s="33">
        <v>-12933.6</v>
      </c>
      <c r="G115" s="33">
        <f t="shared" si="6"/>
        <v>2354.699999999999</v>
      </c>
      <c r="H115" s="7"/>
    </row>
    <row r="116" spans="1:8" s="1" customFormat="1" ht="11.25" customHeight="1">
      <c r="A116" s="183"/>
      <c r="B116" s="197"/>
      <c r="C116" s="19" t="s">
        <v>100</v>
      </c>
      <c r="D116" s="22" t="s">
        <v>105</v>
      </c>
      <c r="E116" s="33"/>
      <c r="F116" s="33">
        <v>31536.7</v>
      </c>
      <c r="G116" s="33">
        <f t="shared" si="6"/>
        <v>31536.7</v>
      </c>
      <c r="H116" s="7"/>
    </row>
    <row r="117" spans="1:8" s="1" customFormat="1" ht="12.75" customHeight="1">
      <c r="A117" s="183"/>
      <c r="B117" s="197"/>
      <c r="C117" s="19" t="s">
        <v>101</v>
      </c>
      <c r="D117" s="22" t="s">
        <v>105</v>
      </c>
      <c r="E117" s="33"/>
      <c r="F117" s="33">
        <v>5565.3</v>
      </c>
      <c r="G117" s="33">
        <f t="shared" si="6"/>
        <v>5565.3</v>
      </c>
      <c r="H117" s="7"/>
    </row>
    <row r="118" spans="1:8" s="1" customFormat="1" ht="22.5">
      <c r="A118" s="183"/>
      <c r="B118" s="197"/>
      <c r="C118" s="19" t="s">
        <v>151</v>
      </c>
      <c r="D118" s="22" t="s">
        <v>225</v>
      </c>
      <c r="E118" s="33">
        <v>3000</v>
      </c>
      <c r="F118" s="33">
        <v>1500</v>
      </c>
      <c r="G118" s="33">
        <f t="shared" si="6"/>
        <v>4500</v>
      </c>
      <c r="H118" s="7"/>
    </row>
    <row r="119" spans="1:8" s="1" customFormat="1" ht="22.5">
      <c r="A119" s="183"/>
      <c r="B119" s="197"/>
      <c r="C119" s="118" t="s">
        <v>160</v>
      </c>
      <c r="D119" s="97" t="s">
        <v>171</v>
      </c>
      <c r="E119" s="119">
        <f aca="true" t="shared" si="7" ref="E119:G120">E101+E103+E105+E108+E111+E114+E116</f>
        <v>86633.7</v>
      </c>
      <c r="F119" s="119">
        <f t="shared" si="7"/>
        <v>-12749.999999999996</v>
      </c>
      <c r="G119" s="119">
        <f t="shared" si="7"/>
        <v>73883.7</v>
      </c>
      <c r="H119" s="7"/>
    </row>
    <row r="120" spans="1:8" s="1" customFormat="1" ht="21.75" customHeight="1">
      <c r="A120" s="183"/>
      <c r="B120" s="197"/>
      <c r="C120" s="118" t="s">
        <v>161</v>
      </c>
      <c r="D120" s="97" t="s">
        <v>248</v>
      </c>
      <c r="E120" s="119">
        <f t="shared" si="7"/>
        <v>18946.3</v>
      </c>
      <c r="F120" s="119">
        <f t="shared" si="7"/>
        <v>-2250</v>
      </c>
      <c r="G120" s="119">
        <f t="shared" si="7"/>
        <v>16696.3</v>
      </c>
      <c r="H120" s="7"/>
    </row>
    <row r="121" spans="1:8" s="1" customFormat="1" ht="19.5" customHeight="1">
      <c r="A121" s="183"/>
      <c r="B121" s="197"/>
      <c r="C121" s="152" t="s">
        <v>152</v>
      </c>
      <c r="D121" s="98" t="s">
        <v>154</v>
      </c>
      <c r="E121" s="141">
        <f>E122</f>
        <v>0</v>
      </c>
      <c r="F121" s="141">
        <f>F122</f>
        <v>12750</v>
      </c>
      <c r="G121" s="141">
        <f>G122</f>
        <v>12750</v>
      </c>
      <c r="H121" s="94"/>
    </row>
    <row r="122" spans="1:8" s="1" customFormat="1" ht="12" customHeight="1">
      <c r="A122" s="183"/>
      <c r="B122" s="197"/>
      <c r="C122" s="19"/>
      <c r="D122" s="98" t="s">
        <v>155</v>
      </c>
      <c r="E122" s="33"/>
      <c r="F122" s="33">
        <v>12750</v>
      </c>
      <c r="G122" s="33">
        <f>E122+F122</f>
        <v>12750</v>
      </c>
      <c r="H122" s="7"/>
    </row>
    <row r="123" spans="1:8" s="1" customFormat="1" ht="20.25" customHeight="1">
      <c r="A123" s="183"/>
      <c r="B123" s="197"/>
      <c r="C123" s="152" t="s">
        <v>153</v>
      </c>
      <c r="D123" s="98" t="s">
        <v>154</v>
      </c>
      <c r="E123" s="141">
        <f>E124</f>
        <v>0</v>
      </c>
      <c r="F123" s="141">
        <f>F124</f>
        <v>2250</v>
      </c>
      <c r="G123" s="141">
        <f>G124</f>
        <v>2250</v>
      </c>
      <c r="H123" s="94"/>
    </row>
    <row r="124" spans="1:8" s="1" customFormat="1" ht="15.75" customHeight="1">
      <c r="A124" s="183"/>
      <c r="B124" s="197"/>
      <c r="C124" s="19"/>
      <c r="D124" s="98" t="s">
        <v>155</v>
      </c>
      <c r="E124" s="33"/>
      <c r="F124" s="33">
        <v>2250</v>
      </c>
      <c r="G124" s="33">
        <f>E124+F124</f>
        <v>2250</v>
      </c>
      <c r="H124" s="7"/>
    </row>
    <row r="125" spans="1:8" s="1" customFormat="1" ht="21.75" customHeight="1">
      <c r="A125" s="183"/>
      <c r="B125" s="189"/>
      <c r="C125" s="118" t="s">
        <v>160</v>
      </c>
      <c r="D125" s="97" t="s">
        <v>172</v>
      </c>
      <c r="E125" s="119">
        <f>E121+E119</f>
        <v>86633.7</v>
      </c>
      <c r="F125" s="119">
        <f>F121+F119</f>
        <v>0</v>
      </c>
      <c r="G125" s="119">
        <f>G121+G119</f>
        <v>86633.7</v>
      </c>
      <c r="H125" s="120"/>
    </row>
    <row r="126" spans="1:8" s="1" customFormat="1" ht="22.5" customHeight="1">
      <c r="A126" s="183"/>
      <c r="B126" s="105"/>
      <c r="C126" s="118" t="s">
        <v>170</v>
      </c>
      <c r="D126" s="97" t="s">
        <v>173</v>
      </c>
      <c r="E126" s="119">
        <f>E123+E120</f>
        <v>18946.3</v>
      </c>
      <c r="F126" s="119">
        <f>F123+F120</f>
        <v>0</v>
      </c>
      <c r="G126" s="119">
        <f>G123+G120</f>
        <v>18946.3</v>
      </c>
      <c r="H126" s="120"/>
    </row>
    <row r="127" spans="1:8" s="1" customFormat="1" ht="11.25" customHeight="1">
      <c r="A127" s="183"/>
      <c r="B127" s="105"/>
      <c r="C127" s="118" t="s">
        <v>174</v>
      </c>
      <c r="D127" s="97"/>
      <c r="E127" s="119">
        <f>E118+E113+E110+E107</f>
        <v>91540</v>
      </c>
      <c r="F127" s="119">
        <f>F118+F113+F110+F107</f>
        <v>11000</v>
      </c>
      <c r="G127" s="119">
        <f>G118+G113+G110+G107</f>
        <v>102540</v>
      </c>
      <c r="H127" s="120"/>
    </row>
    <row r="128" spans="1:8" s="1" customFormat="1" ht="15.75" customHeight="1">
      <c r="A128" s="183"/>
      <c r="B128" s="105"/>
      <c r="C128" s="118"/>
      <c r="D128" s="97" t="s">
        <v>257</v>
      </c>
      <c r="E128" s="119">
        <f>SUM(E125:E127)</f>
        <v>197120</v>
      </c>
      <c r="F128" s="119">
        <f>SUM(F125:F127)</f>
        <v>11000</v>
      </c>
      <c r="G128" s="119">
        <f>SUM(G125:G127)</f>
        <v>208120</v>
      </c>
      <c r="H128" s="120"/>
    </row>
    <row r="129" spans="1:8" s="1" customFormat="1" ht="15.75" customHeight="1">
      <c r="A129" s="183"/>
      <c r="B129" s="216">
        <v>80120</v>
      </c>
      <c r="C129" s="19"/>
      <c r="D129" s="36" t="s">
        <v>156</v>
      </c>
      <c r="E129" s="45">
        <f>E130+E131+E132+E133+E134</f>
        <v>144202</v>
      </c>
      <c r="F129" s="45">
        <f>F130+F131+F132+F133+F134</f>
        <v>107563</v>
      </c>
      <c r="G129" s="45">
        <f>G130+G131+G132+G133+G134</f>
        <v>251765</v>
      </c>
      <c r="H129" s="7"/>
    </row>
    <row r="130" spans="1:8" s="1" customFormat="1" ht="15.75" customHeight="1">
      <c r="A130" s="183"/>
      <c r="B130" s="217"/>
      <c r="C130" s="19" t="s">
        <v>54</v>
      </c>
      <c r="D130" s="22" t="s">
        <v>57</v>
      </c>
      <c r="E130" s="33">
        <v>10255</v>
      </c>
      <c r="F130" s="33">
        <v>5800</v>
      </c>
      <c r="G130" s="33">
        <f>E130+F130</f>
        <v>16055</v>
      </c>
      <c r="H130" s="7"/>
    </row>
    <row r="131" spans="1:8" s="1" customFormat="1" ht="15.75" customHeight="1">
      <c r="A131" s="183"/>
      <c r="B131" s="217"/>
      <c r="C131" s="19" t="s">
        <v>55</v>
      </c>
      <c r="D131" s="22" t="s">
        <v>58</v>
      </c>
      <c r="E131" s="33">
        <v>98420</v>
      </c>
      <c r="F131" s="33">
        <v>85000</v>
      </c>
      <c r="G131" s="33">
        <f>E131+F131</f>
        <v>183420</v>
      </c>
      <c r="H131" s="7"/>
    </row>
    <row r="132" spans="1:8" s="1" customFormat="1" ht="15.75" customHeight="1">
      <c r="A132" s="183"/>
      <c r="B132" s="217"/>
      <c r="C132" s="19" t="s">
        <v>112</v>
      </c>
      <c r="D132" s="22" t="s">
        <v>102</v>
      </c>
      <c r="E132" s="33">
        <v>22809</v>
      </c>
      <c r="F132" s="33">
        <v>11591</v>
      </c>
      <c r="G132" s="33">
        <f>E132+F132</f>
        <v>34400</v>
      </c>
      <c r="H132" s="7"/>
    </row>
    <row r="133" spans="1:8" s="1" customFormat="1" ht="15.75" customHeight="1">
      <c r="A133" s="183"/>
      <c r="B133" s="217"/>
      <c r="C133" s="19" t="s">
        <v>113</v>
      </c>
      <c r="D133" s="22" t="s">
        <v>103</v>
      </c>
      <c r="E133" s="33">
        <v>3300</v>
      </c>
      <c r="F133" s="33">
        <v>1400</v>
      </c>
      <c r="G133" s="33">
        <f>E133+F133</f>
        <v>4700</v>
      </c>
      <c r="H133" s="7"/>
    </row>
    <row r="134" spans="1:8" s="1" customFormat="1" ht="15.75" customHeight="1">
      <c r="A134" s="183"/>
      <c r="B134" s="217"/>
      <c r="C134" s="19" t="s">
        <v>157</v>
      </c>
      <c r="D134" s="22" t="s">
        <v>158</v>
      </c>
      <c r="E134" s="33">
        <v>9418</v>
      </c>
      <c r="F134" s="33">
        <v>3772</v>
      </c>
      <c r="G134" s="33">
        <f>E134+F134</f>
        <v>13190</v>
      </c>
      <c r="H134" s="7"/>
    </row>
    <row r="135" spans="1:8" s="1" customFormat="1" ht="15.75" customHeight="1">
      <c r="A135" s="183"/>
      <c r="B135" s="217">
        <v>80123</v>
      </c>
      <c r="C135" s="19"/>
      <c r="D135" s="36" t="s">
        <v>159</v>
      </c>
      <c r="E135" s="45">
        <f>E136+E137+E138+E139+E140+E141+E142</f>
        <v>279048</v>
      </c>
      <c r="F135" s="45">
        <f>F136+F137+F138+F139+F140+F141+F142</f>
        <v>-138689.99000000002</v>
      </c>
      <c r="G135" s="45">
        <f>G136+G137+G138+G139+G140+G141+G142</f>
        <v>140358.00999999998</v>
      </c>
      <c r="H135" s="206" t="s">
        <v>258</v>
      </c>
    </row>
    <row r="136" spans="1:8" s="1" customFormat="1" ht="13.5" customHeight="1">
      <c r="A136" s="183"/>
      <c r="B136" s="217"/>
      <c r="C136" s="19" t="s">
        <v>54</v>
      </c>
      <c r="D136" s="22" t="s">
        <v>57</v>
      </c>
      <c r="E136" s="33">
        <v>14062</v>
      </c>
      <c r="F136" s="33">
        <v>-5401.36</v>
      </c>
      <c r="G136" s="33">
        <f>E136+F136</f>
        <v>8660.64</v>
      </c>
      <c r="H136" s="207"/>
    </row>
    <row r="137" spans="1:8" s="1" customFormat="1" ht="11.25" customHeight="1">
      <c r="A137" s="183"/>
      <c r="B137" s="217"/>
      <c r="C137" s="19" t="s">
        <v>55</v>
      </c>
      <c r="D137" s="22" t="s">
        <v>58</v>
      </c>
      <c r="E137" s="33">
        <v>196882</v>
      </c>
      <c r="F137" s="33">
        <v>-106014.98</v>
      </c>
      <c r="G137" s="33">
        <f aca="true" t="shared" si="8" ref="G137:G142">E137+F137</f>
        <v>90867.02</v>
      </c>
      <c r="H137" s="207"/>
    </row>
    <row r="138" spans="1:8" s="1" customFormat="1" ht="10.5" customHeight="1">
      <c r="A138" s="183"/>
      <c r="B138" s="217"/>
      <c r="C138" s="19" t="s">
        <v>50</v>
      </c>
      <c r="D138" s="22" t="s">
        <v>59</v>
      </c>
      <c r="E138" s="33">
        <v>13800</v>
      </c>
      <c r="F138" s="33">
        <v>-872.85</v>
      </c>
      <c r="G138" s="33">
        <f t="shared" si="8"/>
        <v>12927.15</v>
      </c>
      <c r="H138" s="207"/>
    </row>
    <row r="139" spans="1:8" s="1" customFormat="1" ht="11.25" customHeight="1">
      <c r="A139" s="183"/>
      <c r="B139" s="217"/>
      <c r="C139" s="19" t="s">
        <v>112</v>
      </c>
      <c r="D139" s="22" t="s">
        <v>102</v>
      </c>
      <c r="E139" s="33">
        <v>39305</v>
      </c>
      <c r="F139" s="33">
        <v>-20739.69</v>
      </c>
      <c r="G139" s="33">
        <f t="shared" si="8"/>
        <v>18565.31</v>
      </c>
      <c r="H139" s="207"/>
    </row>
    <row r="140" spans="1:8" s="1" customFormat="1" ht="12.75" customHeight="1">
      <c r="A140" s="183"/>
      <c r="B140" s="217"/>
      <c r="C140" s="19" t="s">
        <v>113</v>
      </c>
      <c r="D140" s="22" t="s">
        <v>103</v>
      </c>
      <c r="E140" s="33">
        <v>5686</v>
      </c>
      <c r="F140" s="33">
        <v>-4143.07</v>
      </c>
      <c r="G140" s="33">
        <f t="shared" si="8"/>
        <v>1542.9300000000003</v>
      </c>
      <c r="H140" s="207"/>
    </row>
    <row r="141" spans="1:8" s="1" customFormat="1" ht="15" customHeight="1">
      <c r="A141" s="183"/>
      <c r="B141" s="217"/>
      <c r="C141" s="19" t="s">
        <v>150</v>
      </c>
      <c r="D141" s="22" t="s">
        <v>78</v>
      </c>
      <c r="E141" s="33">
        <v>500</v>
      </c>
      <c r="F141" s="33">
        <v>-500</v>
      </c>
      <c r="G141" s="33">
        <f t="shared" si="8"/>
        <v>0</v>
      </c>
      <c r="H141" s="207"/>
    </row>
    <row r="142" spans="1:8" s="1" customFormat="1" ht="15.75" customHeight="1">
      <c r="A142" s="183"/>
      <c r="B142" s="218"/>
      <c r="C142" s="19" t="s">
        <v>157</v>
      </c>
      <c r="D142" s="22" t="s">
        <v>158</v>
      </c>
      <c r="E142" s="33">
        <v>8813</v>
      </c>
      <c r="F142" s="33">
        <v>-1018.04</v>
      </c>
      <c r="G142" s="33">
        <f t="shared" si="8"/>
        <v>7794.96</v>
      </c>
      <c r="H142" s="208"/>
    </row>
    <row r="143" spans="1:8" s="34" customFormat="1" ht="12.75">
      <c r="A143" s="184"/>
      <c r="B143" s="188">
        <v>80130</v>
      </c>
      <c r="C143" s="19"/>
      <c r="D143" s="14" t="s">
        <v>52</v>
      </c>
      <c r="E143" s="45">
        <f>E148+E149+E150+E151+E152+E153+E154+E155+E156+E158+E159+E160+E161+E163+E164+E157+E162+E169+E171</f>
        <v>187860.5</v>
      </c>
      <c r="F143" s="45">
        <f>F148+F149+F150+F151+F152+F153+F154+F155+F156+F158+F159+F160+F161+F163+F164+F157+F162+F169+F171</f>
        <v>33303.990000000005</v>
      </c>
      <c r="G143" s="45">
        <f>G148+G149+G150+G151+G152+G153+G154+G155+G156+G158+G159+G160+G161+G163+G164+G157+G162+G169+G171</f>
        <v>221164.49</v>
      </c>
      <c r="H143" s="7" t="s">
        <v>88</v>
      </c>
    </row>
    <row r="144" spans="1:8" s="34" customFormat="1" ht="21">
      <c r="A144" s="184"/>
      <c r="B144" s="196"/>
      <c r="C144" s="19"/>
      <c r="D144" s="14" t="s">
        <v>254</v>
      </c>
      <c r="E144" s="45"/>
      <c r="F144" s="45"/>
      <c r="G144" s="45"/>
      <c r="H144" s="7">
        <f>H145+H146</f>
        <v>245913.2</v>
      </c>
    </row>
    <row r="145" spans="1:8" s="34" customFormat="1" ht="12.75">
      <c r="A145" s="184"/>
      <c r="B145" s="196"/>
      <c r="C145" s="118" t="s">
        <v>221</v>
      </c>
      <c r="D145" s="143" t="s">
        <v>252</v>
      </c>
      <c r="E145" s="129">
        <v>0</v>
      </c>
      <c r="F145" s="129">
        <v>0</v>
      </c>
      <c r="G145" s="129">
        <v>0</v>
      </c>
      <c r="H145" s="15">
        <v>209977.2</v>
      </c>
    </row>
    <row r="146" spans="1:8" s="34" customFormat="1" ht="12.75">
      <c r="A146" s="184"/>
      <c r="B146" s="196"/>
      <c r="C146" s="118" t="s">
        <v>222</v>
      </c>
      <c r="D146" s="143" t="s">
        <v>253</v>
      </c>
      <c r="E146" s="129">
        <v>0</v>
      </c>
      <c r="F146" s="129">
        <v>0</v>
      </c>
      <c r="G146" s="129">
        <v>0</v>
      </c>
      <c r="H146" s="15">
        <v>35936</v>
      </c>
    </row>
    <row r="147" spans="1:8" s="34" customFormat="1" ht="21">
      <c r="A147" s="184"/>
      <c r="B147" s="196"/>
      <c r="C147" s="19"/>
      <c r="D147" s="14" t="s">
        <v>175</v>
      </c>
      <c r="E147" s="45">
        <f>E148+E149+E150+E151+E152+E153+E155+E156+E158+E159+E160+E161+E163+E164+E169+E171</f>
        <v>139860.5</v>
      </c>
      <c r="F147" s="45">
        <f>F148+F149+F150+F151+F152+F153+F155+F156+F158+F159+F160+F161+F163+F164+F169+F171</f>
        <v>7.275957614183426E-12</v>
      </c>
      <c r="G147" s="45">
        <f>G148+G149+G150+G151+G152+G153+G155+G156+G158+G159+G160+G161+G163+G164+G169+G171</f>
        <v>139860.5</v>
      </c>
      <c r="H147" s="5"/>
    </row>
    <row r="148" spans="1:8" s="34" customFormat="1" ht="12.75">
      <c r="A148" s="184"/>
      <c r="B148" s="197"/>
      <c r="C148" s="19" t="s">
        <v>91</v>
      </c>
      <c r="D148" s="4" t="s">
        <v>58</v>
      </c>
      <c r="E148" s="33"/>
      <c r="F148" s="33">
        <v>10498.35</v>
      </c>
      <c r="G148" s="33">
        <f aca="true" t="shared" si="9" ref="G148:G164">E148+F148</f>
        <v>10498.35</v>
      </c>
      <c r="H148" s="202" t="s">
        <v>83</v>
      </c>
    </row>
    <row r="149" spans="1:8" s="34" customFormat="1" ht="12.75">
      <c r="A149" s="184"/>
      <c r="B149" s="197"/>
      <c r="C149" s="19" t="s">
        <v>92</v>
      </c>
      <c r="D149" s="4" t="s">
        <v>58</v>
      </c>
      <c r="E149" s="33"/>
      <c r="F149" s="33">
        <v>1852.65</v>
      </c>
      <c r="G149" s="33">
        <f t="shared" si="9"/>
        <v>1852.65</v>
      </c>
      <c r="H149" s="202"/>
    </row>
    <row r="150" spans="1:8" s="34" customFormat="1" ht="12.75">
      <c r="A150" s="184"/>
      <c r="B150" s="197"/>
      <c r="C150" s="19" t="s">
        <v>93</v>
      </c>
      <c r="D150" s="4" t="s">
        <v>102</v>
      </c>
      <c r="E150" s="33"/>
      <c r="F150" s="33">
        <v>1820.7</v>
      </c>
      <c r="G150" s="33">
        <f t="shared" si="9"/>
        <v>1820.7</v>
      </c>
      <c r="H150" s="202"/>
    </row>
    <row r="151" spans="1:8" s="34" customFormat="1" ht="12.75">
      <c r="A151" s="184"/>
      <c r="B151" s="197"/>
      <c r="C151" s="19" t="s">
        <v>94</v>
      </c>
      <c r="D151" s="4" t="s">
        <v>102</v>
      </c>
      <c r="E151" s="33"/>
      <c r="F151" s="33">
        <v>321.3</v>
      </c>
      <c r="G151" s="33">
        <f t="shared" si="9"/>
        <v>321.3</v>
      </c>
      <c r="H151" s="202"/>
    </row>
    <row r="152" spans="1:8" s="34" customFormat="1" ht="12.75">
      <c r="A152" s="184"/>
      <c r="B152" s="197"/>
      <c r="C152" s="19" t="s">
        <v>95</v>
      </c>
      <c r="D152" s="4" t="s">
        <v>103</v>
      </c>
      <c r="E152" s="33"/>
      <c r="F152" s="33">
        <v>260.95</v>
      </c>
      <c r="G152" s="33">
        <f t="shared" si="9"/>
        <v>260.95</v>
      </c>
      <c r="H152" s="202"/>
    </row>
    <row r="153" spans="1:8" s="34" customFormat="1" ht="12.75">
      <c r="A153" s="184"/>
      <c r="B153" s="197"/>
      <c r="C153" s="19" t="s">
        <v>96</v>
      </c>
      <c r="D153" s="4" t="s">
        <v>103</v>
      </c>
      <c r="E153" s="33"/>
      <c r="F153" s="33">
        <v>46.05</v>
      </c>
      <c r="G153" s="33">
        <f t="shared" si="9"/>
        <v>46.05</v>
      </c>
      <c r="H153" s="202"/>
    </row>
    <row r="154" spans="1:8" s="34" customFormat="1" ht="12.75">
      <c r="A154" s="184"/>
      <c r="B154" s="197"/>
      <c r="C154" s="19" t="s">
        <v>41</v>
      </c>
      <c r="D154" s="4" t="s">
        <v>77</v>
      </c>
      <c r="E154" s="33"/>
      <c r="F154" s="33">
        <v>3000</v>
      </c>
      <c r="G154" s="33">
        <f t="shared" si="9"/>
        <v>3000</v>
      </c>
      <c r="H154" s="202"/>
    </row>
    <row r="155" spans="1:8" s="34" customFormat="1" ht="12.75">
      <c r="A155" s="184"/>
      <c r="B155" s="197"/>
      <c r="C155" s="19" t="s">
        <v>97</v>
      </c>
      <c r="D155" s="4" t="s">
        <v>77</v>
      </c>
      <c r="E155" s="33"/>
      <c r="F155" s="33">
        <v>3978</v>
      </c>
      <c r="G155" s="33">
        <f t="shared" si="9"/>
        <v>3978</v>
      </c>
      <c r="H155" s="202"/>
    </row>
    <row r="156" spans="1:8" s="34" customFormat="1" ht="12.75">
      <c r="A156" s="184"/>
      <c r="B156" s="197"/>
      <c r="C156" s="19" t="s">
        <v>75</v>
      </c>
      <c r="D156" s="4" t="s">
        <v>77</v>
      </c>
      <c r="E156" s="33">
        <v>3658</v>
      </c>
      <c r="F156" s="33">
        <v>702</v>
      </c>
      <c r="G156" s="33">
        <f t="shared" si="9"/>
        <v>4360</v>
      </c>
      <c r="H156" s="202"/>
    </row>
    <row r="157" spans="1:8" s="34" customFormat="1" ht="12.75">
      <c r="A157" s="184"/>
      <c r="B157" s="197"/>
      <c r="C157" s="19" t="s">
        <v>42</v>
      </c>
      <c r="D157" s="4" t="s">
        <v>104</v>
      </c>
      <c r="E157" s="33">
        <v>18500</v>
      </c>
      <c r="F157" s="33">
        <v>10303.99</v>
      </c>
      <c r="G157" s="33">
        <f t="shared" si="9"/>
        <v>28803.989999999998</v>
      </c>
      <c r="H157" s="202"/>
    </row>
    <row r="158" spans="1:8" s="34" customFormat="1" ht="12.75">
      <c r="A158" s="184"/>
      <c r="B158" s="197"/>
      <c r="C158" s="19" t="s">
        <v>98</v>
      </c>
      <c r="D158" s="90" t="s">
        <v>104</v>
      </c>
      <c r="E158" s="33"/>
      <c r="F158" s="33">
        <v>17427.13</v>
      </c>
      <c r="G158" s="33">
        <f t="shared" si="9"/>
        <v>17427.13</v>
      </c>
      <c r="H158" s="202"/>
    </row>
    <row r="159" spans="1:8" s="34" customFormat="1" ht="12.75" customHeight="1">
      <c r="A159" s="184"/>
      <c r="B159" s="197"/>
      <c r="C159" s="19" t="s">
        <v>99</v>
      </c>
      <c r="D159" s="90" t="s">
        <v>104</v>
      </c>
      <c r="E159" s="33"/>
      <c r="F159" s="33">
        <v>3075.37</v>
      </c>
      <c r="G159" s="33">
        <f t="shared" si="9"/>
        <v>3075.37</v>
      </c>
      <c r="H159" s="202"/>
    </row>
    <row r="160" spans="1:8" s="34" customFormat="1" ht="14.25" customHeight="1">
      <c r="A160" s="184"/>
      <c r="B160" s="197"/>
      <c r="C160" s="19" t="s">
        <v>73</v>
      </c>
      <c r="D160" s="22" t="s">
        <v>78</v>
      </c>
      <c r="E160" s="33">
        <v>115772.12</v>
      </c>
      <c r="F160" s="33">
        <v>-53722.12</v>
      </c>
      <c r="G160" s="33">
        <f t="shared" si="9"/>
        <v>62049.99999999999</v>
      </c>
      <c r="H160" s="202"/>
    </row>
    <row r="161" spans="1:8" s="34" customFormat="1" ht="12.75">
      <c r="A161" s="184"/>
      <c r="B161" s="197"/>
      <c r="C161" s="19" t="s">
        <v>74</v>
      </c>
      <c r="D161" s="22" t="s">
        <v>78</v>
      </c>
      <c r="E161" s="33">
        <v>20430.38</v>
      </c>
      <c r="F161" s="33">
        <v>-9480.38</v>
      </c>
      <c r="G161" s="33">
        <f t="shared" si="9"/>
        <v>10950.000000000002</v>
      </c>
      <c r="H161" s="5"/>
    </row>
    <row r="162" spans="1:8" s="34" customFormat="1" ht="12.75">
      <c r="A162" s="184"/>
      <c r="B162" s="197"/>
      <c r="C162" s="19" t="s">
        <v>43</v>
      </c>
      <c r="D162" s="22" t="s">
        <v>105</v>
      </c>
      <c r="E162" s="33">
        <v>29500</v>
      </c>
      <c r="F162" s="33">
        <v>20000</v>
      </c>
      <c r="G162" s="33">
        <f t="shared" si="9"/>
        <v>49500</v>
      </c>
      <c r="H162" s="5"/>
    </row>
    <row r="163" spans="1:8" s="34" customFormat="1" ht="12.75">
      <c r="A163" s="184"/>
      <c r="B163" s="197"/>
      <c r="C163" s="19" t="s">
        <v>100</v>
      </c>
      <c r="D163" s="22" t="s">
        <v>105</v>
      </c>
      <c r="E163" s="33"/>
      <c r="F163" s="33">
        <v>9537</v>
      </c>
      <c r="G163" s="33">
        <f t="shared" si="9"/>
        <v>9537</v>
      </c>
      <c r="H163" s="5"/>
    </row>
    <row r="164" spans="1:8" s="34" customFormat="1" ht="12.75">
      <c r="A164" s="184"/>
      <c r="B164" s="197"/>
      <c r="C164" s="19" t="s">
        <v>101</v>
      </c>
      <c r="D164" s="22" t="s">
        <v>105</v>
      </c>
      <c r="E164" s="33"/>
      <c r="F164" s="33">
        <v>1683</v>
      </c>
      <c r="G164" s="33">
        <f t="shared" si="9"/>
        <v>1683</v>
      </c>
      <c r="H164" s="5"/>
    </row>
    <row r="165" spans="1:8" s="34" customFormat="1" ht="22.5">
      <c r="A165" s="184"/>
      <c r="B165" s="197"/>
      <c r="C165" s="118" t="s">
        <v>176</v>
      </c>
      <c r="D165" s="97" t="s">
        <v>179</v>
      </c>
      <c r="E165" s="119">
        <f aca="true" t="shared" si="10" ref="E165:G166">E163+E160+E158+E155+E152+E150+E148</f>
        <v>115772.12</v>
      </c>
      <c r="F165" s="119">
        <f t="shared" si="10"/>
        <v>-10199.99</v>
      </c>
      <c r="G165" s="119">
        <f t="shared" si="10"/>
        <v>105572.13</v>
      </c>
      <c r="H165" s="5"/>
    </row>
    <row r="166" spans="1:8" s="34" customFormat="1" ht="24" customHeight="1">
      <c r="A166" s="184"/>
      <c r="B166" s="197"/>
      <c r="C166" s="118" t="s">
        <v>170</v>
      </c>
      <c r="D166" s="97" t="s">
        <v>180</v>
      </c>
      <c r="E166" s="119">
        <f t="shared" si="10"/>
        <v>24088.38</v>
      </c>
      <c r="F166" s="119">
        <f t="shared" si="10"/>
        <v>-1800.0099999999989</v>
      </c>
      <c r="G166" s="119">
        <f t="shared" si="10"/>
        <v>22288.370000000003</v>
      </c>
      <c r="H166" s="5"/>
    </row>
    <row r="167" spans="1:8" s="34" customFormat="1" ht="12.75">
      <c r="A167" s="184"/>
      <c r="B167" s="197"/>
      <c r="C167" s="19" t="s">
        <v>174</v>
      </c>
      <c r="D167" s="22"/>
      <c r="E167" s="33">
        <f>E162+E157+E154</f>
        <v>48000</v>
      </c>
      <c r="F167" s="33">
        <f>F162+F157+F154</f>
        <v>33303.99</v>
      </c>
      <c r="G167" s="33">
        <f>G162+G157+G154</f>
        <v>81303.98999999999</v>
      </c>
      <c r="H167" s="5"/>
    </row>
    <row r="168" spans="1:8" s="34" customFormat="1" ht="21">
      <c r="A168" s="184"/>
      <c r="B168" s="197"/>
      <c r="C168" s="19"/>
      <c r="D168" s="98" t="s">
        <v>250</v>
      </c>
      <c r="E168" s="141">
        <f>SUM(E165:E167)</f>
        <v>187860.5</v>
      </c>
      <c r="F168" s="141">
        <f>SUM(F165:F167)</f>
        <v>21303.989999999998</v>
      </c>
      <c r="G168" s="141">
        <f>SUM(G165:G167)</f>
        <v>209164.49</v>
      </c>
      <c r="H168" s="5"/>
    </row>
    <row r="169" spans="1:8" s="34" customFormat="1" ht="22.5">
      <c r="A169" s="184"/>
      <c r="B169" s="197"/>
      <c r="C169" s="19" t="s">
        <v>152</v>
      </c>
      <c r="D169" s="22" t="s">
        <v>154</v>
      </c>
      <c r="E169" s="33">
        <f>E170</f>
        <v>0</v>
      </c>
      <c r="F169" s="33">
        <f>F170</f>
        <v>10200</v>
      </c>
      <c r="G169" s="33">
        <f>G170</f>
        <v>10200</v>
      </c>
      <c r="H169" s="5"/>
    </row>
    <row r="170" spans="1:8" s="34" customFormat="1" ht="12.75">
      <c r="A170" s="184"/>
      <c r="B170" s="197"/>
      <c r="C170" s="19"/>
      <c r="D170" s="97" t="s">
        <v>177</v>
      </c>
      <c r="E170" s="119"/>
      <c r="F170" s="119">
        <v>10200</v>
      </c>
      <c r="G170" s="119">
        <f>E170+F170</f>
        <v>10200</v>
      </c>
      <c r="H170" s="15"/>
    </row>
    <row r="171" spans="1:8" s="34" customFormat="1" ht="22.5">
      <c r="A171" s="184"/>
      <c r="B171" s="197"/>
      <c r="C171" s="19" t="s">
        <v>153</v>
      </c>
      <c r="D171" s="22" t="s">
        <v>154</v>
      </c>
      <c r="E171" s="33">
        <f>E172</f>
        <v>0</v>
      </c>
      <c r="F171" s="33">
        <f>F172</f>
        <v>1800</v>
      </c>
      <c r="G171" s="33">
        <f>G172</f>
        <v>1800</v>
      </c>
      <c r="H171" s="5"/>
    </row>
    <row r="172" spans="1:8" s="34" customFormat="1" ht="12.75">
      <c r="A172" s="184"/>
      <c r="B172" s="189"/>
      <c r="C172" s="19"/>
      <c r="D172" s="97" t="s">
        <v>178</v>
      </c>
      <c r="E172" s="119"/>
      <c r="F172" s="119">
        <v>1800</v>
      </c>
      <c r="G172" s="119">
        <f>E172+F172</f>
        <v>1800</v>
      </c>
      <c r="H172" s="15"/>
    </row>
    <row r="173" spans="1:8" s="34" customFormat="1" ht="12.75">
      <c r="A173" s="184"/>
      <c r="B173" s="126"/>
      <c r="C173" s="19"/>
      <c r="D173" s="98" t="s">
        <v>251</v>
      </c>
      <c r="E173" s="141">
        <f>E169+E171</f>
        <v>0</v>
      </c>
      <c r="F173" s="141">
        <f>F169+F171</f>
        <v>12000</v>
      </c>
      <c r="G173" s="141">
        <f>G169+G171</f>
        <v>12000</v>
      </c>
      <c r="H173" s="5"/>
    </row>
    <row r="174" spans="1:8" s="34" customFormat="1" ht="12.75">
      <c r="A174" s="184"/>
      <c r="B174" s="126"/>
      <c r="C174" s="19"/>
      <c r="D174" s="97" t="s">
        <v>266</v>
      </c>
      <c r="E174" s="141">
        <f>E168+E169+E171</f>
        <v>187860.5</v>
      </c>
      <c r="F174" s="141">
        <f>F168+F169+F171</f>
        <v>33303.99</v>
      </c>
      <c r="G174" s="141">
        <f>G168+G169+G171</f>
        <v>221164.49</v>
      </c>
      <c r="H174" s="5"/>
    </row>
    <row r="175" spans="1:8" s="34" customFormat="1" ht="12.75">
      <c r="A175" s="184"/>
      <c r="B175" s="215">
        <v>80195</v>
      </c>
      <c r="C175" s="19"/>
      <c r="D175" s="36" t="s">
        <v>69</v>
      </c>
      <c r="E175" s="45">
        <f>E177+E178</f>
        <v>500</v>
      </c>
      <c r="F175" s="45">
        <f>F177+F178</f>
        <v>823</v>
      </c>
      <c r="G175" s="45">
        <f>G177+G178</f>
        <v>1323</v>
      </c>
      <c r="H175" s="5"/>
    </row>
    <row r="176" spans="1:8" s="34" customFormat="1" ht="12.75">
      <c r="A176" s="184"/>
      <c r="B176" s="215"/>
      <c r="C176" s="19"/>
      <c r="D176" s="36" t="s">
        <v>255</v>
      </c>
      <c r="E176" s="45"/>
      <c r="F176" s="45"/>
      <c r="G176" s="45"/>
      <c r="H176" s="5"/>
    </row>
    <row r="177" spans="1:8" s="34" customFormat="1" ht="12.75">
      <c r="A177" s="184"/>
      <c r="B177" s="215"/>
      <c r="C177" s="19" t="s">
        <v>41</v>
      </c>
      <c r="D177" s="4" t="s">
        <v>77</v>
      </c>
      <c r="E177" s="33">
        <v>500</v>
      </c>
      <c r="F177" s="33">
        <v>703</v>
      </c>
      <c r="G177" s="33">
        <f>E177+F177</f>
        <v>1203</v>
      </c>
      <c r="H177" s="5"/>
    </row>
    <row r="178" spans="1:8" s="34" customFormat="1" ht="12.75">
      <c r="A178" s="184"/>
      <c r="B178" s="215"/>
      <c r="C178" s="19" t="s">
        <v>43</v>
      </c>
      <c r="D178" s="22" t="s">
        <v>105</v>
      </c>
      <c r="E178" s="33"/>
      <c r="F178" s="33">
        <v>120</v>
      </c>
      <c r="G178" s="33">
        <f>E178+F178</f>
        <v>120</v>
      </c>
      <c r="H178" s="5"/>
    </row>
    <row r="179" spans="1:8" s="34" customFormat="1" ht="12.75">
      <c r="A179" s="188">
        <v>852</v>
      </c>
      <c r="B179" s="64"/>
      <c r="C179" s="20"/>
      <c r="D179" s="14" t="s">
        <v>60</v>
      </c>
      <c r="E179" s="55">
        <f>E180+E184+E188+E191</f>
        <v>260192</v>
      </c>
      <c r="F179" s="55">
        <f>F180+F184+F188+F191</f>
        <v>-14606</v>
      </c>
      <c r="G179" s="55">
        <f>G180+G184+G188+G191</f>
        <v>245586</v>
      </c>
      <c r="H179" s="5"/>
    </row>
    <row r="180" spans="1:8" s="34" customFormat="1" ht="12.75">
      <c r="A180" s="196"/>
      <c r="B180" s="99">
        <v>85206</v>
      </c>
      <c r="C180" s="20"/>
      <c r="D180" s="14" t="s">
        <v>124</v>
      </c>
      <c r="E180" s="55">
        <f>E181+E182+E183</f>
        <v>0</v>
      </c>
      <c r="F180" s="55">
        <f>F181+F182+F183</f>
        <v>5235</v>
      </c>
      <c r="G180" s="55">
        <f>G181+G182+G183</f>
        <v>5235</v>
      </c>
      <c r="H180" s="5"/>
    </row>
    <row r="181" spans="1:8" s="34" customFormat="1" ht="12.75">
      <c r="A181" s="196"/>
      <c r="B181" s="99"/>
      <c r="C181" s="19" t="s">
        <v>112</v>
      </c>
      <c r="D181" s="4" t="s">
        <v>102</v>
      </c>
      <c r="E181" s="51"/>
      <c r="F181" s="51">
        <v>753.29</v>
      </c>
      <c r="G181" s="51">
        <f>E181+F181</f>
        <v>753.29</v>
      </c>
      <c r="H181" s="5"/>
    </row>
    <row r="182" spans="1:8" s="34" customFormat="1" ht="12.75">
      <c r="A182" s="196"/>
      <c r="B182" s="99"/>
      <c r="C182" s="19" t="s">
        <v>113</v>
      </c>
      <c r="D182" s="4" t="s">
        <v>103</v>
      </c>
      <c r="E182" s="51"/>
      <c r="F182" s="51">
        <v>107.18</v>
      </c>
      <c r="G182" s="51">
        <f>E182+F182</f>
        <v>107.18</v>
      </c>
      <c r="H182" s="5"/>
    </row>
    <row r="183" spans="1:8" s="34" customFormat="1" ht="12.75">
      <c r="A183" s="196"/>
      <c r="B183" s="99"/>
      <c r="C183" s="19" t="s">
        <v>41</v>
      </c>
      <c r="D183" s="4" t="s">
        <v>77</v>
      </c>
      <c r="E183" s="51"/>
      <c r="F183" s="51">
        <v>4374.53</v>
      </c>
      <c r="G183" s="51">
        <f>E183+F183</f>
        <v>4374.53</v>
      </c>
      <c r="H183" s="5"/>
    </row>
    <row r="184" spans="1:8" s="34" customFormat="1" ht="12.75">
      <c r="A184" s="196"/>
      <c r="B184" s="188">
        <v>85212</v>
      </c>
      <c r="C184" s="19"/>
      <c r="D184" s="14" t="s">
        <v>56</v>
      </c>
      <c r="E184" s="55">
        <f>E185+E186+E187</f>
        <v>19286</v>
      </c>
      <c r="F184" s="55">
        <f>F185+F186+F187</f>
        <v>-5235</v>
      </c>
      <c r="G184" s="55">
        <f>G185+G186+G187</f>
        <v>14051</v>
      </c>
      <c r="H184" s="5"/>
    </row>
    <row r="185" spans="1:8" s="34" customFormat="1" ht="12.75">
      <c r="A185" s="196"/>
      <c r="B185" s="196"/>
      <c r="C185" s="19" t="s">
        <v>54</v>
      </c>
      <c r="D185" s="13" t="s">
        <v>57</v>
      </c>
      <c r="E185" s="51"/>
      <c r="F185" s="33"/>
      <c r="G185" s="33">
        <f>E185+F185</f>
        <v>0</v>
      </c>
      <c r="H185" s="5"/>
    </row>
    <row r="186" spans="1:8" s="34" customFormat="1" ht="12.75">
      <c r="A186" s="196"/>
      <c r="B186" s="196"/>
      <c r="C186" s="19" t="s">
        <v>55</v>
      </c>
      <c r="D186" s="13" t="s">
        <v>58</v>
      </c>
      <c r="E186" s="51">
        <v>18786</v>
      </c>
      <c r="F186" s="33">
        <v>-4826</v>
      </c>
      <c r="G186" s="33">
        <f>E186+F186</f>
        <v>13960</v>
      </c>
      <c r="H186" s="5"/>
    </row>
    <row r="187" spans="1:8" s="34" customFormat="1" ht="12.75">
      <c r="A187" s="196"/>
      <c r="B187" s="201"/>
      <c r="C187" s="19" t="s">
        <v>113</v>
      </c>
      <c r="D187" s="4" t="s">
        <v>103</v>
      </c>
      <c r="E187" s="51">
        <v>500</v>
      </c>
      <c r="F187" s="33">
        <v>-409</v>
      </c>
      <c r="G187" s="33">
        <f>E187+F187</f>
        <v>91</v>
      </c>
      <c r="H187" s="5"/>
    </row>
    <row r="188" spans="1:8" s="34" customFormat="1" ht="12.75">
      <c r="A188" s="196"/>
      <c r="B188" s="188">
        <v>85216</v>
      </c>
      <c r="C188" s="19"/>
      <c r="D188" s="14" t="s">
        <v>125</v>
      </c>
      <c r="E188" s="55">
        <f>E189+E190</f>
        <v>234806</v>
      </c>
      <c r="F188" s="55">
        <f>F189+F190</f>
        <v>-12306</v>
      </c>
      <c r="G188" s="55">
        <f>G189+G190</f>
        <v>222500</v>
      </c>
      <c r="H188" s="5"/>
    </row>
    <row r="189" spans="1:8" s="34" customFormat="1" ht="12.75">
      <c r="A189" s="196"/>
      <c r="B189" s="196"/>
      <c r="C189" s="19" t="s">
        <v>114</v>
      </c>
      <c r="D189" s="13" t="s">
        <v>126</v>
      </c>
      <c r="E189" s="51">
        <v>234806</v>
      </c>
      <c r="F189" s="33">
        <v>-12306</v>
      </c>
      <c r="G189" s="33">
        <f>E189+F189</f>
        <v>222500</v>
      </c>
      <c r="H189" s="5"/>
    </row>
    <row r="190" spans="1:8" s="34" customFormat="1" ht="12.75">
      <c r="A190" s="196"/>
      <c r="B190" s="201"/>
      <c r="C190" s="19" t="s">
        <v>50</v>
      </c>
      <c r="D190" s="13" t="s">
        <v>59</v>
      </c>
      <c r="E190" s="51"/>
      <c r="F190" s="33"/>
      <c r="G190" s="33">
        <f>E190+F190</f>
        <v>0</v>
      </c>
      <c r="H190" s="5"/>
    </row>
    <row r="191" spans="1:8" s="34" customFormat="1" ht="12.75">
      <c r="A191" s="196"/>
      <c r="B191" s="188">
        <v>85295</v>
      </c>
      <c r="C191" s="19"/>
      <c r="D191" s="14" t="s">
        <v>49</v>
      </c>
      <c r="E191" s="55">
        <f>E192+E193</f>
        <v>6100</v>
      </c>
      <c r="F191" s="55">
        <f>F192+F193</f>
        <v>-2300</v>
      </c>
      <c r="G191" s="55">
        <f>G192+G193</f>
        <v>3800</v>
      </c>
      <c r="H191" s="5"/>
    </row>
    <row r="192" spans="1:8" s="34" customFormat="1" ht="45">
      <c r="A192" s="196"/>
      <c r="B192" s="196"/>
      <c r="C192" s="19" t="s">
        <v>115</v>
      </c>
      <c r="D192" s="13" t="s">
        <v>256</v>
      </c>
      <c r="E192" s="51">
        <v>3100</v>
      </c>
      <c r="F192" s="33">
        <v>500</v>
      </c>
      <c r="G192" s="33">
        <f>E192+F192</f>
        <v>3600</v>
      </c>
      <c r="H192" s="5"/>
    </row>
    <row r="193" spans="1:8" s="34" customFormat="1" ht="12.75">
      <c r="A193" s="196"/>
      <c r="B193" s="196"/>
      <c r="C193" s="19" t="s">
        <v>42</v>
      </c>
      <c r="D193" s="13" t="s">
        <v>309</v>
      </c>
      <c r="E193" s="51">
        <v>3000</v>
      </c>
      <c r="F193" s="33">
        <v>-2800</v>
      </c>
      <c r="G193" s="33">
        <f>E193+F193</f>
        <v>200</v>
      </c>
      <c r="H193" s="5"/>
    </row>
    <row r="194" spans="1:8" s="34" customFormat="1" ht="21.75" customHeight="1">
      <c r="A194" s="182">
        <v>900</v>
      </c>
      <c r="B194" s="64"/>
      <c r="C194" s="20"/>
      <c r="D194" s="56" t="s">
        <v>70</v>
      </c>
      <c r="E194" s="45">
        <f>E195</f>
        <v>3701266.0900000003</v>
      </c>
      <c r="F194" s="45">
        <f>F195</f>
        <v>-337210</v>
      </c>
      <c r="G194" s="45">
        <f>G195</f>
        <v>3364056.0900000003</v>
      </c>
      <c r="H194" s="5"/>
    </row>
    <row r="195" spans="1:8" s="34" customFormat="1" ht="12" customHeight="1">
      <c r="A195" s="183"/>
      <c r="B195" s="188">
        <v>90001</v>
      </c>
      <c r="C195" s="20"/>
      <c r="D195" s="100" t="s">
        <v>109</v>
      </c>
      <c r="E195" s="45">
        <f>E196+E198+E200</f>
        <v>3701266.0900000003</v>
      </c>
      <c r="F195" s="45">
        <f>F196+F198+F200</f>
        <v>-337210</v>
      </c>
      <c r="G195" s="45">
        <f>G196+G198+G200</f>
        <v>3364056.0900000003</v>
      </c>
      <c r="H195" s="5"/>
    </row>
    <row r="196" spans="1:8" s="34" customFormat="1" ht="12" customHeight="1">
      <c r="A196" s="183"/>
      <c r="B196" s="196"/>
      <c r="C196" s="20" t="s">
        <v>86</v>
      </c>
      <c r="D196" s="13" t="s">
        <v>53</v>
      </c>
      <c r="E196" s="141">
        <f>E197</f>
        <v>654000</v>
      </c>
      <c r="F196" s="141">
        <f>F197</f>
        <v>-212000</v>
      </c>
      <c r="G196" s="141">
        <f>E196+F196</f>
        <v>442000</v>
      </c>
      <c r="H196" s="5"/>
    </row>
    <row r="197" spans="1:8" s="34" customFormat="1" ht="12" customHeight="1">
      <c r="A197" s="183"/>
      <c r="B197" s="196"/>
      <c r="D197" s="100" t="s">
        <v>299</v>
      </c>
      <c r="E197" s="119">
        <v>654000</v>
      </c>
      <c r="F197" s="119">
        <v>-212000</v>
      </c>
      <c r="G197" s="119">
        <f>E197+F197</f>
        <v>442000</v>
      </c>
      <c r="H197" s="5"/>
    </row>
    <row r="198" spans="1:8" s="34" customFormat="1" ht="12" customHeight="1">
      <c r="A198" s="183"/>
      <c r="B198" s="196"/>
      <c r="C198" s="34">
        <v>6057</v>
      </c>
      <c r="D198" s="13" t="s">
        <v>53</v>
      </c>
      <c r="E198" s="141">
        <f>E199</f>
        <v>469533.85</v>
      </c>
      <c r="F198" s="141">
        <f>F199</f>
        <v>-23500</v>
      </c>
      <c r="G198" s="141">
        <f>G199</f>
        <v>446033.85</v>
      </c>
      <c r="H198" s="5"/>
    </row>
    <row r="199" spans="1:8" s="34" customFormat="1" ht="12" customHeight="1">
      <c r="A199" s="183"/>
      <c r="B199" s="196"/>
      <c r="D199" s="13" t="s">
        <v>315</v>
      </c>
      <c r="E199" s="119">
        <v>469533.85</v>
      </c>
      <c r="F199" s="119">
        <v>-23500</v>
      </c>
      <c r="G199" s="119">
        <f>E199+F199</f>
        <v>446033.85</v>
      </c>
      <c r="H199" s="5"/>
    </row>
    <row r="200" spans="1:8" s="34" customFormat="1" ht="12" customHeight="1">
      <c r="A200" s="183"/>
      <c r="B200" s="196"/>
      <c r="C200" s="20" t="s">
        <v>8</v>
      </c>
      <c r="D200" s="13" t="s">
        <v>53</v>
      </c>
      <c r="E200" s="45">
        <f>E201+E202</f>
        <v>2577732.24</v>
      </c>
      <c r="F200" s="45">
        <f>F201+F202</f>
        <v>-101710</v>
      </c>
      <c r="G200" s="45">
        <f>G201+G202</f>
        <v>2476022.24</v>
      </c>
      <c r="H200" s="5"/>
    </row>
    <row r="201" spans="1:8" s="34" customFormat="1" ht="22.5">
      <c r="A201" s="183"/>
      <c r="B201" s="201"/>
      <c r="C201" s="19"/>
      <c r="D201" s="13" t="s">
        <v>110</v>
      </c>
      <c r="E201" s="101">
        <v>1767312.82</v>
      </c>
      <c r="F201" s="33">
        <v>-250000</v>
      </c>
      <c r="G201" s="33">
        <f>E201+F201</f>
        <v>1517312.82</v>
      </c>
      <c r="H201" s="5"/>
    </row>
    <row r="202" spans="1:8" s="34" customFormat="1" ht="22.5">
      <c r="A202" s="107"/>
      <c r="B202" s="106"/>
      <c r="C202" s="19"/>
      <c r="D202" s="13" t="s">
        <v>314</v>
      </c>
      <c r="E202" s="108">
        <v>810419.42</v>
      </c>
      <c r="F202" s="33">
        <v>148290</v>
      </c>
      <c r="G202" s="33">
        <f>E202+F202</f>
        <v>958709.42</v>
      </c>
      <c r="H202" s="5"/>
    </row>
    <row r="203" spans="1:8" s="1" customFormat="1" ht="12.75">
      <c r="A203" s="190" t="s">
        <v>61</v>
      </c>
      <c r="B203" s="18"/>
      <c r="C203" s="18"/>
      <c r="D203" s="56" t="s">
        <v>64</v>
      </c>
      <c r="E203" s="45">
        <f>E204</f>
        <v>521385</v>
      </c>
      <c r="F203" s="45">
        <f>F204</f>
        <v>11849</v>
      </c>
      <c r="G203" s="45">
        <f>G204</f>
        <v>533234</v>
      </c>
      <c r="H203" s="7" t="s">
        <v>88</v>
      </c>
    </row>
    <row r="204" spans="1:8" s="1" customFormat="1" ht="12.75">
      <c r="A204" s="187"/>
      <c r="B204" s="190" t="s">
        <v>62</v>
      </c>
      <c r="C204" s="18"/>
      <c r="D204" s="14" t="s">
        <v>65</v>
      </c>
      <c r="E204" s="45">
        <f>E205+E208</f>
        <v>521385</v>
      </c>
      <c r="F204" s="45">
        <f>F205+F208</f>
        <v>11849</v>
      </c>
      <c r="G204" s="45">
        <f>G205+G208</f>
        <v>533234</v>
      </c>
      <c r="H204" s="7">
        <f>H211+H212</f>
        <v>279328.55</v>
      </c>
    </row>
    <row r="205" spans="1:8" s="1" customFormat="1" ht="24">
      <c r="A205" s="187"/>
      <c r="B205" s="184"/>
      <c r="C205" s="17" t="s">
        <v>63</v>
      </c>
      <c r="D205" s="4" t="s">
        <v>68</v>
      </c>
      <c r="E205" s="33">
        <v>521385</v>
      </c>
      <c r="F205" s="33">
        <v>764</v>
      </c>
      <c r="G205" s="33">
        <f>E205+F205</f>
        <v>522149</v>
      </c>
      <c r="H205" s="7"/>
    </row>
    <row r="206" spans="1:8" s="1" customFormat="1" ht="12.75">
      <c r="A206" s="187"/>
      <c r="B206" s="184"/>
      <c r="C206" s="17"/>
      <c r="D206" s="4" t="s">
        <v>261</v>
      </c>
      <c r="E206" s="33"/>
      <c r="F206" s="33"/>
      <c r="G206" s="33"/>
      <c r="H206" s="7"/>
    </row>
    <row r="207" spans="1:8" s="1" customFormat="1" ht="12.75">
      <c r="A207" s="191"/>
      <c r="B207" s="197"/>
      <c r="C207" s="17"/>
      <c r="D207" s="97" t="s">
        <v>116</v>
      </c>
      <c r="E207" s="119"/>
      <c r="F207" s="119">
        <v>764</v>
      </c>
      <c r="G207" s="33">
        <f>E207+F207</f>
        <v>764</v>
      </c>
      <c r="H207" s="120"/>
    </row>
    <row r="208" spans="1:8" s="1" customFormat="1" ht="45">
      <c r="A208" s="191"/>
      <c r="B208" s="197"/>
      <c r="C208" s="17" t="s">
        <v>117</v>
      </c>
      <c r="D208" s="97" t="s">
        <v>127</v>
      </c>
      <c r="E208" s="33">
        <f>E209+E210</f>
        <v>0</v>
      </c>
      <c r="F208" s="33">
        <f>F209+F210</f>
        <v>11085</v>
      </c>
      <c r="G208" s="33">
        <f>E208+F208</f>
        <v>11085</v>
      </c>
      <c r="H208" s="7"/>
    </row>
    <row r="209" spans="1:8" s="1" customFormat="1" ht="12.75">
      <c r="A209" s="191"/>
      <c r="B209" s="197"/>
      <c r="C209" s="17"/>
      <c r="D209" s="97" t="s">
        <v>259</v>
      </c>
      <c r="E209" s="33"/>
      <c r="F209" s="33">
        <v>10000</v>
      </c>
      <c r="G209" s="33">
        <f>E209+F209</f>
        <v>10000</v>
      </c>
      <c r="H209" s="7"/>
    </row>
    <row r="210" spans="1:8" s="1" customFormat="1" ht="12.75">
      <c r="A210" s="192"/>
      <c r="B210" s="189"/>
      <c r="C210" s="17"/>
      <c r="D210" s="97" t="s">
        <v>260</v>
      </c>
      <c r="E210" s="33"/>
      <c r="F210" s="33">
        <v>1085</v>
      </c>
      <c r="G210" s="33">
        <f>E210+F210</f>
        <v>1085</v>
      </c>
      <c r="H210" s="7"/>
    </row>
    <row r="211" spans="1:8" s="1" customFormat="1" ht="22.5">
      <c r="A211" s="127"/>
      <c r="B211" s="126"/>
      <c r="C211" s="17" t="s">
        <v>7</v>
      </c>
      <c r="D211" s="97" t="s">
        <v>206</v>
      </c>
      <c r="E211" s="33"/>
      <c r="F211" s="33"/>
      <c r="G211" s="33"/>
      <c r="H211" s="7">
        <v>170322</v>
      </c>
    </row>
    <row r="212" spans="1:8" s="1" customFormat="1" ht="22.5">
      <c r="A212" s="127"/>
      <c r="B212" s="126"/>
      <c r="C212" s="17" t="s">
        <v>8</v>
      </c>
      <c r="D212" s="97" t="s">
        <v>206</v>
      </c>
      <c r="E212" s="33"/>
      <c r="F212" s="33"/>
      <c r="G212" s="33"/>
      <c r="H212" s="7">
        <v>109006.55</v>
      </c>
    </row>
    <row r="213" spans="1:8" s="1" customFormat="1" ht="12.75">
      <c r="A213" s="193">
        <v>926</v>
      </c>
      <c r="B213" s="66"/>
      <c r="C213" s="17"/>
      <c r="D213" s="6" t="s">
        <v>66</v>
      </c>
      <c r="E213" s="45">
        <f>E217+E234</f>
        <v>1835644.62</v>
      </c>
      <c r="F213" s="45">
        <f>F217+F234</f>
        <v>53063.37999999989</v>
      </c>
      <c r="G213" s="45">
        <f>G217+G234</f>
        <v>1888708</v>
      </c>
      <c r="H213" s="7" t="s">
        <v>88</v>
      </c>
    </row>
    <row r="214" spans="1:8" s="1" customFormat="1" ht="12.75">
      <c r="A214" s="195"/>
      <c r="B214" s="155"/>
      <c r="C214" s="17"/>
      <c r="D214" s="6" t="s">
        <v>267</v>
      </c>
      <c r="E214" s="45">
        <f>E218+E219+E220+E221+E235</f>
        <v>669028</v>
      </c>
      <c r="F214" s="45">
        <f>F218+F219+F220+F221+F235</f>
        <v>23680</v>
      </c>
      <c r="G214" s="45">
        <f>G218+G219+G220+G221+G235</f>
        <v>692708</v>
      </c>
      <c r="H214" s="7"/>
    </row>
    <row r="215" spans="1:8" s="1" customFormat="1" ht="12.75">
      <c r="A215" s="195"/>
      <c r="B215" s="155"/>
      <c r="C215" s="17"/>
      <c r="D215" s="6" t="s">
        <v>268</v>
      </c>
      <c r="E215" s="45">
        <f>E222+E225+E228</f>
        <v>1166616.62</v>
      </c>
      <c r="F215" s="45">
        <f>F222+F225+F228</f>
        <v>29383.37999999989</v>
      </c>
      <c r="G215" s="45">
        <f>G222+G225+G228</f>
        <v>1196000</v>
      </c>
      <c r="H215" s="7"/>
    </row>
    <row r="216" spans="1:8" s="1" customFormat="1" ht="12.75">
      <c r="A216" s="195"/>
      <c r="B216" s="155"/>
      <c r="C216" s="17"/>
      <c r="D216" s="97" t="s">
        <v>269</v>
      </c>
      <c r="E216" s="129">
        <f>SUM(E214:E215)</f>
        <v>1835644.62</v>
      </c>
      <c r="F216" s="129">
        <f>SUM(F214:F215)</f>
        <v>53063.37999999989</v>
      </c>
      <c r="G216" s="129">
        <f>SUM(G214:G215)</f>
        <v>1888708</v>
      </c>
      <c r="H216" s="7"/>
    </row>
    <row r="217" spans="1:8" s="1" customFormat="1" ht="12.75">
      <c r="A217" s="195"/>
      <c r="B217" s="188">
        <v>92601</v>
      </c>
      <c r="C217" s="17"/>
      <c r="D217" s="6" t="s">
        <v>85</v>
      </c>
      <c r="E217" s="45">
        <f>E218+E219+E220+E221+E222+E225+E228</f>
        <v>1473756.62</v>
      </c>
      <c r="F217" s="45">
        <f>F218+F219+F220+F221+F222+F225+F228</f>
        <v>31023.37999999989</v>
      </c>
      <c r="G217" s="45">
        <f>G218+G219+G220+G221+G222+G225+G228</f>
        <v>1504780</v>
      </c>
      <c r="H217" s="7"/>
    </row>
    <row r="218" spans="1:8" s="1" customFormat="1" ht="12.75">
      <c r="A218" s="195"/>
      <c r="B218" s="196"/>
      <c r="C218" s="17" t="s">
        <v>55</v>
      </c>
      <c r="D218" s="4" t="s">
        <v>202</v>
      </c>
      <c r="E218" s="33">
        <v>256340</v>
      </c>
      <c r="F218" s="33">
        <v>1900</v>
      </c>
      <c r="G218" s="33">
        <f>E218+F218</f>
        <v>258240</v>
      </c>
      <c r="H218" s="7"/>
    </row>
    <row r="219" spans="1:8" s="1" customFormat="1" ht="12.75">
      <c r="A219" s="195"/>
      <c r="B219" s="196"/>
      <c r="C219" s="17" t="s">
        <v>50</v>
      </c>
      <c r="D219" s="4" t="s">
        <v>59</v>
      </c>
      <c r="E219" s="33">
        <v>20900</v>
      </c>
      <c r="F219" s="33">
        <v>-1900</v>
      </c>
      <c r="G219" s="33">
        <f>E219+F219</f>
        <v>19000</v>
      </c>
      <c r="H219" s="7"/>
    </row>
    <row r="220" spans="1:8" s="1" customFormat="1" ht="12.75">
      <c r="A220" s="195"/>
      <c r="B220" s="196"/>
      <c r="C220" s="17" t="s">
        <v>43</v>
      </c>
      <c r="D220" s="4" t="s">
        <v>105</v>
      </c>
      <c r="E220" s="33">
        <v>26800</v>
      </c>
      <c r="F220" s="33">
        <v>740</v>
      </c>
      <c r="G220" s="33">
        <f>E220+F220</f>
        <v>27540</v>
      </c>
      <c r="H220" s="7"/>
    </row>
    <row r="221" spans="1:8" s="1" customFormat="1" ht="12.75">
      <c r="A221" s="195"/>
      <c r="B221" s="196"/>
      <c r="C221" s="17" t="s">
        <v>201</v>
      </c>
      <c r="D221" s="4" t="s">
        <v>203</v>
      </c>
      <c r="E221" s="33">
        <v>3100</v>
      </c>
      <c r="F221" s="33">
        <v>900</v>
      </c>
      <c r="G221" s="33">
        <f>E221+F221</f>
        <v>4000</v>
      </c>
      <c r="H221" s="7"/>
    </row>
    <row r="222" spans="1:8" s="1" customFormat="1" ht="12.75">
      <c r="A222" s="195"/>
      <c r="B222" s="197"/>
      <c r="C222" s="17" t="s">
        <v>86</v>
      </c>
      <c r="D222" s="13" t="s">
        <v>53</v>
      </c>
      <c r="E222" s="33">
        <f>E224+E223</f>
        <v>1163616.62</v>
      </c>
      <c r="F222" s="33">
        <f>F224+F223</f>
        <v>-1163616.62</v>
      </c>
      <c r="G222" s="33">
        <f>G224+G223</f>
        <v>0</v>
      </c>
      <c r="H222" s="7"/>
    </row>
    <row r="223" spans="1:8" s="1" customFormat="1" ht="21">
      <c r="A223" s="195"/>
      <c r="B223" s="197"/>
      <c r="C223" s="17"/>
      <c r="D223" s="140" t="s">
        <v>241</v>
      </c>
      <c r="E223" s="141"/>
      <c r="F223" s="141"/>
      <c r="G223" s="141">
        <f>E223+F223</f>
        <v>0</v>
      </c>
      <c r="H223" s="94"/>
    </row>
    <row r="224" spans="1:8" s="1" customFormat="1" ht="22.5">
      <c r="A224" s="195"/>
      <c r="B224" s="197"/>
      <c r="C224" s="17"/>
      <c r="D224" s="97" t="s">
        <v>89</v>
      </c>
      <c r="E224" s="132">
        <v>1163616.62</v>
      </c>
      <c r="F224" s="132">
        <v>-1163616.62</v>
      </c>
      <c r="G224" s="119">
        <f>E224+F224</f>
        <v>0</v>
      </c>
      <c r="H224" s="129"/>
    </row>
    <row r="225" spans="1:8" s="1" customFormat="1" ht="12.75">
      <c r="A225" s="195"/>
      <c r="B225" s="197"/>
      <c r="C225" s="17" t="s">
        <v>7</v>
      </c>
      <c r="D225" s="13" t="s">
        <v>53</v>
      </c>
      <c r="E225" s="33">
        <f>E226+E227</f>
        <v>0</v>
      </c>
      <c r="F225" s="33">
        <f>F226+F227</f>
        <v>255000</v>
      </c>
      <c r="G225" s="33">
        <f>G226+G227</f>
        <v>255000</v>
      </c>
      <c r="H225" s="7"/>
    </row>
    <row r="226" spans="1:8" s="1" customFormat="1" ht="22.5">
      <c r="A226" s="195"/>
      <c r="B226" s="197"/>
      <c r="C226" s="17"/>
      <c r="D226" s="97" t="s">
        <v>181</v>
      </c>
      <c r="E226" s="119"/>
      <c r="F226" s="119">
        <v>230000</v>
      </c>
      <c r="G226" s="119">
        <f aca="true" t="shared" si="11" ref="G226:G232">E226+F226</f>
        <v>230000</v>
      </c>
      <c r="H226" s="129">
        <v>230000</v>
      </c>
    </row>
    <row r="227" spans="1:8" s="1" customFormat="1" ht="21">
      <c r="A227" s="195"/>
      <c r="B227" s="197"/>
      <c r="C227" s="17"/>
      <c r="D227" s="140" t="s">
        <v>241</v>
      </c>
      <c r="E227" s="119"/>
      <c r="F227" s="119">
        <v>25000</v>
      </c>
      <c r="G227" s="119">
        <f t="shared" si="11"/>
        <v>25000</v>
      </c>
      <c r="H227" s="129"/>
    </row>
    <row r="228" spans="1:8" s="1" customFormat="1" ht="12.75">
      <c r="A228" s="195"/>
      <c r="B228" s="197"/>
      <c r="C228" s="17" t="s">
        <v>8</v>
      </c>
      <c r="D228" s="13" t="s">
        <v>53</v>
      </c>
      <c r="E228" s="141">
        <f>E231+E232+E233</f>
        <v>3000</v>
      </c>
      <c r="F228" s="141">
        <f>F231+F232+F233</f>
        <v>938000</v>
      </c>
      <c r="G228" s="141">
        <f>G231+G232+G233</f>
        <v>941000</v>
      </c>
      <c r="H228" s="7"/>
    </row>
    <row r="229" spans="1:14" s="1" customFormat="1" ht="22.5">
      <c r="A229" s="195"/>
      <c r="B229" s="189"/>
      <c r="C229" s="17"/>
      <c r="D229" s="97" t="s">
        <v>311</v>
      </c>
      <c r="E229" s="119">
        <v>0</v>
      </c>
      <c r="F229" s="119">
        <v>893000</v>
      </c>
      <c r="G229" s="119">
        <f t="shared" si="11"/>
        <v>893000</v>
      </c>
      <c r="H229" s="129" t="s">
        <v>316</v>
      </c>
      <c r="M229" s="1">
        <v>0</v>
      </c>
      <c r="N229" s="1" t="s">
        <v>318</v>
      </c>
    </row>
    <row r="230" spans="1:8" s="1" customFormat="1" ht="12.75">
      <c r="A230" s="195"/>
      <c r="B230" s="105"/>
      <c r="C230" s="17"/>
      <c r="D230" s="97" t="s">
        <v>313</v>
      </c>
      <c r="E230" s="119"/>
      <c r="F230" s="119"/>
      <c r="G230" s="119">
        <f t="shared" si="11"/>
        <v>0</v>
      </c>
      <c r="H230" s="129"/>
    </row>
    <row r="231" spans="1:8" s="1" customFormat="1" ht="12.75">
      <c r="A231" s="195"/>
      <c r="B231" s="105"/>
      <c r="C231" s="17"/>
      <c r="D231" s="97" t="s">
        <v>319</v>
      </c>
      <c r="E231" s="119">
        <f>E229+E230</f>
        <v>0</v>
      </c>
      <c r="F231" s="119">
        <f>F229+F230</f>
        <v>893000</v>
      </c>
      <c r="G231" s="119">
        <f>G229+G230</f>
        <v>893000</v>
      </c>
      <c r="H231" s="129"/>
    </row>
    <row r="232" spans="1:8" s="1" customFormat="1" ht="21">
      <c r="A232" s="195"/>
      <c r="B232" s="105"/>
      <c r="C232" s="17"/>
      <c r="D232" s="140" t="s">
        <v>241</v>
      </c>
      <c r="E232" s="119"/>
      <c r="F232" s="119">
        <v>45000</v>
      </c>
      <c r="G232" s="119">
        <f t="shared" si="11"/>
        <v>45000</v>
      </c>
      <c r="H232" s="129"/>
    </row>
    <row r="233" spans="1:8" s="1" customFormat="1" ht="12.75">
      <c r="A233" s="195"/>
      <c r="B233" s="105"/>
      <c r="C233" s="17"/>
      <c r="D233" s="140" t="s">
        <v>317</v>
      </c>
      <c r="E233" s="119">
        <v>3000</v>
      </c>
      <c r="F233" s="119">
        <v>0</v>
      </c>
      <c r="G233" s="119">
        <f>E233+F233</f>
        <v>3000</v>
      </c>
      <c r="H233" s="129"/>
    </row>
    <row r="234" spans="1:8" s="1" customFormat="1" ht="12.75">
      <c r="A234" s="191"/>
      <c r="B234" s="212">
        <v>92695</v>
      </c>
      <c r="C234" s="17"/>
      <c r="D234" s="111" t="s">
        <v>69</v>
      </c>
      <c r="E234" s="141">
        <f>E236+E237+E238+E239+E240+E241</f>
        <v>361888</v>
      </c>
      <c r="F234" s="141">
        <f>F236+F237+F238+F239+F240+F241</f>
        <v>22040</v>
      </c>
      <c r="G234" s="141">
        <f>G236+G237+G238+G239+G240+G241</f>
        <v>383928</v>
      </c>
      <c r="H234" s="94"/>
    </row>
    <row r="235" spans="1:8" s="1" customFormat="1" ht="12.75">
      <c r="A235" s="191"/>
      <c r="B235" s="213"/>
      <c r="C235" s="17"/>
      <c r="D235" s="159" t="s">
        <v>23</v>
      </c>
      <c r="E235" s="119">
        <f>E236+E237+E238+E239+E240+E241</f>
        <v>361888</v>
      </c>
      <c r="F235" s="119">
        <f>F236+F237+F238+F239+F240+F241</f>
        <v>22040</v>
      </c>
      <c r="G235" s="119">
        <f>G236+G237+G238+G239+G240+G241</f>
        <v>383928</v>
      </c>
      <c r="H235" s="120"/>
    </row>
    <row r="236" spans="1:8" s="1" customFormat="1" ht="12.75">
      <c r="A236" s="191"/>
      <c r="B236" s="213"/>
      <c r="C236" s="17" t="s">
        <v>55</v>
      </c>
      <c r="D236" s="4" t="s">
        <v>202</v>
      </c>
      <c r="E236" s="33">
        <v>124098</v>
      </c>
      <c r="F236" s="33">
        <v>28600</v>
      </c>
      <c r="G236" s="33">
        <f aca="true" t="shared" si="12" ref="G236:G241">E236+F236</f>
        <v>152698</v>
      </c>
      <c r="H236" s="7"/>
    </row>
    <row r="237" spans="1:8" s="1" customFormat="1" ht="12.75">
      <c r="A237" s="191"/>
      <c r="B237" s="213"/>
      <c r="C237" s="17" t="s">
        <v>50</v>
      </c>
      <c r="D237" s="4" t="s">
        <v>59</v>
      </c>
      <c r="E237" s="33">
        <v>9450</v>
      </c>
      <c r="F237" s="33">
        <v>-3450</v>
      </c>
      <c r="G237" s="33">
        <f t="shared" si="12"/>
        <v>6000</v>
      </c>
      <c r="H237" s="7"/>
    </row>
    <row r="238" spans="1:8" s="1" customFormat="1" ht="12.75">
      <c r="A238" s="191"/>
      <c r="B238" s="213"/>
      <c r="C238" s="17" t="s">
        <v>112</v>
      </c>
      <c r="D238" s="4" t="s">
        <v>205</v>
      </c>
      <c r="E238" s="33">
        <v>25250</v>
      </c>
      <c r="F238" s="33">
        <v>3590</v>
      </c>
      <c r="G238" s="33">
        <f t="shared" si="12"/>
        <v>28840</v>
      </c>
      <c r="H238" s="7"/>
    </row>
    <row r="239" spans="1:8" s="1" customFormat="1" ht="12.75">
      <c r="A239" s="191"/>
      <c r="B239" s="213"/>
      <c r="C239" s="17" t="s">
        <v>113</v>
      </c>
      <c r="D239" s="4" t="s">
        <v>103</v>
      </c>
      <c r="E239" s="33">
        <v>3550</v>
      </c>
      <c r="F239" s="33">
        <v>300</v>
      </c>
      <c r="G239" s="33">
        <f t="shared" si="12"/>
        <v>3850</v>
      </c>
      <c r="H239" s="7"/>
    </row>
    <row r="240" spans="1:8" s="1" customFormat="1" ht="12.75">
      <c r="A240" s="191"/>
      <c r="B240" s="213"/>
      <c r="C240" s="17" t="s">
        <v>41</v>
      </c>
      <c r="D240" s="4" t="s">
        <v>77</v>
      </c>
      <c r="E240" s="33">
        <v>49540</v>
      </c>
      <c r="F240" s="33">
        <v>-22000</v>
      </c>
      <c r="G240" s="33">
        <f t="shared" si="12"/>
        <v>27540</v>
      </c>
      <c r="H240" s="7"/>
    </row>
    <row r="241" spans="1:8" s="1" customFormat="1" ht="12.75">
      <c r="A241" s="192"/>
      <c r="B241" s="214"/>
      <c r="C241" s="17" t="s">
        <v>204</v>
      </c>
      <c r="D241" s="4" t="s">
        <v>207</v>
      </c>
      <c r="E241" s="33">
        <v>150000</v>
      </c>
      <c r="F241" s="33">
        <v>15000</v>
      </c>
      <c r="G241" s="33">
        <f t="shared" si="12"/>
        <v>165000</v>
      </c>
      <c r="H241" s="7"/>
    </row>
    <row r="242" spans="1:8" ht="12.75">
      <c r="A242" s="60"/>
      <c r="B242" s="66"/>
      <c r="C242" s="17"/>
      <c r="D242" s="6" t="s">
        <v>48</v>
      </c>
      <c r="E242" s="45">
        <f>E2+E16+E32+E40+E57+E61+E66+E179+E194+E203+E213</f>
        <v>10110216.27</v>
      </c>
      <c r="F242" s="45">
        <f>F2+F16+F32+F40+F57+F61+F66+F179+F194+F203+F213</f>
        <v>-310776.3200000001</v>
      </c>
      <c r="G242" s="45">
        <f>G2+G16+G32+G40+G57+G61+G66+G179+G194+G203+G213</f>
        <v>9787439.950000001</v>
      </c>
      <c r="H242" s="7"/>
    </row>
    <row r="243" spans="1:8" ht="12.75">
      <c r="A243" s="65"/>
      <c r="B243" s="21"/>
      <c r="C243" s="17"/>
      <c r="D243" s="67" t="s">
        <v>10</v>
      </c>
      <c r="E243" s="68">
        <f>+E21+E22+E41+E45+E57+E61+E67+E179+E205+E214</f>
        <v>4889833.5600000005</v>
      </c>
      <c r="F243" s="68">
        <f>+F21+F22+F41+F45+F57+F61+F67+F179+F205+F214</f>
        <v>58970.3</v>
      </c>
      <c r="G243" s="68">
        <f>+G21+G22+G41+G45+G57+G61+G67+G179+G205+G214</f>
        <v>4948803.86</v>
      </c>
      <c r="H243" s="15"/>
    </row>
    <row r="244" spans="1:8" ht="12.75">
      <c r="A244" s="65"/>
      <c r="B244" s="21"/>
      <c r="C244" s="17"/>
      <c r="D244" s="67" t="s">
        <v>11</v>
      </c>
      <c r="E244" s="68">
        <f>E215+E208+E194+E69+E32+E19+E4</f>
        <v>5220382.710000001</v>
      </c>
      <c r="F244" s="68">
        <f>F215+F208+F194+F69+F32+F19+F4</f>
        <v>-369746.6200000001</v>
      </c>
      <c r="G244" s="68">
        <f>G215+G208+G194+G69+G32+G19+G4</f>
        <v>4838636.09</v>
      </c>
      <c r="H244" s="15"/>
    </row>
    <row r="245" spans="1:8" ht="12.75">
      <c r="A245" s="65"/>
      <c r="B245" s="21"/>
      <c r="C245" s="17"/>
      <c r="D245" s="67" t="s">
        <v>45</v>
      </c>
      <c r="E245" s="33">
        <f>SUM(E243:E244)</f>
        <v>10110216.270000001</v>
      </c>
      <c r="F245" s="68">
        <f>SUM(F243:F244)</f>
        <v>-310776.3200000001</v>
      </c>
      <c r="G245" s="69">
        <f>SUM(G243:G244)</f>
        <v>9787439.95</v>
      </c>
      <c r="H245" s="29"/>
    </row>
    <row r="246" spans="1:8" ht="12.75">
      <c r="A246" s="65"/>
      <c r="B246" s="21"/>
      <c r="C246" s="17"/>
      <c r="D246" s="67" t="s">
        <v>270</v>
      </c>
      <c r="E246" s="33">
        <f>E242-E245</f>
        <v>0</v>
      </c>
      <c r="F246" s="33">
        <f>F242-F245</f>
        <v>0</v>
      </c>
      <c r="G246" s="33">
        <f>G242-G245</f>
        <v>0</v>
      </c>
      <c r="H246" s="29"/>
    </row>
    <row r="247" spans="1:8" ht="10.5" customHeight="1">
      <c r="A247" s="65"/>
      <c r="B247" s="21"/>
      <c r="C247" s="17"/>
      <c r="D247" s="67"/>
      <c r="E247" s="68"/>
      <c r="F247" s="68"/>
      <c r="G247" s="69"/>
      <c r="H247" s="29"/>
    </row>
    <row r="248" spans="1:8" ht="12.75">
      <c r="A248" s="70"/>
      <c r="B248" s="22"/>
      <c r="C248" s="17"/>
      <c r="D248" s="6" t="s">
        <v>18</v>
      </c>
      <c r="E248" s="132">
        <f>E249+E250</f>
        <v>30640092.29</v>
      </c>
      <c r="F248" s="45">
        <f>F249+F250</f>
        <v>-310776.3200000001</v>
      </c>
      <c r="G248" s="46">
        <f>G249+G250</f>
        <v>30329315.97</v>
      </c>
      <c r="H248" s="28"/>
    </row>
    <row r="249" spans="1:8" ht="12.75">
      <c r="A249" s="71"/>
      <c r="B249" s="26"/>
      <c r="C249" s="27"/>
      <c r="D249" s="4" t="s">
        <v>16</v>
      </c>
      <c r="E249" s="132">
        <v>21542652.11</v>
      </c>
      <c r="F249" s="33">
        <f>F243</f>
        <v>58970.3</v>
      </c>
      <c r="G249" s="72">
        <f>E249+F249</f>
        <v>21601622.41</v>
      </c>
      <c r="H249" s="38"/>
    </row>
    <row r="250" spans="1:8" ht="18.75" customHeight="1">
      <c r="A250" s="71"/>
      <c r="B250" s="26"/>
      <c r="C250" s="27"/>
      <c r="D250" s="4" t="s">
        <v>17</v>
      </c>
      <c r="E250" s="132">
        <v>9097440.18</v>
      </c>
      <c r="F250" s="33">
        <f>F244</f>
        <v>-369746.6200000001</v>
      </c>
      <c r="G250" s="72">
        <f>E250+F250</f>
        <v>8727693.559999999</v>
      </c>
      <c r="H250" s="38"/>
    </row>
    <row r="251" spans="1:8" ht="12.75" customHeight="1">
      <c r="A251" s="71"/>
      <c r="B251" s="26"/>
      <c r="C251" s="27"/>
      <c r="D251" s="6"/>
      <c r="E251" s="132">
        <f>E249+E250</f>
        <v>30640092.29</v>
      </c>
      <c r="F251" s="45">
        <f>F249+F250</f>
        <v>-310776.3200000001</v>
      </c>
      <c r="G251" s="46">
        <f>G249+G250</f>
        <v>30329315.97</v>
      </c>
      <c r="H251" s="28"/>
    </row>
    <row r="252" spans="1:8" ht="12.75" customHeight="1">
      <c r="A252" s="71"/>
      <c r="B252" s="26"/>
      <c r="C252" s="27"/>
      <c r="D252" s="52" t="s">
        <v>142</v>
      </c>
      <c r="E252" s="133"/>
      <c r="F252" s="53"/>
      <c r="G252" s="53"/>
      <c r="H252" s="54"/>
    </row>
    <row r="253" spans="1:8" ht="12.75" customHeight="1">
      <c r="A253" s="23"/>
      <c r="B253" s="23"/>
      <c r="C253" s="23"/>
      <c r="D253" s="9" t="s">
        <v>6</v>
      </c>
      <c r="E253" s="47"/>
      <c r="F253" s="47"/>
      <c r="G253" s="47"/>
      <c r="H253" s="8"/>
    </row>
    <row r="254" spans="1:8" ht="12.75" customHeight="1">
      <c r="A254" s="110" t="s">
        <v>146</v>
      </c>
      <c r="B254" s="110"/>
      <c r="C254" s="110"/>
      <c r="D254" s="111" t="s">
        <v>166</v>
      </c>
      <c r="E254" s="16">
        <f aca="true" t="shared" si="13" ref="E254:F257">E255</f>
        <v>300000</v>
      </c>
      <c r="F254" s="16">
        <f t="shared" si="13"/>
        <v>-170000</v>
      </c>
      <c r="G254" s="16">
        <f>E254+F254</f>
        <v>130000</v>
      </c>
      <c r="H254" s="11"/>
    </row>
    <row r="255" spans="1:8" ht="12.75" customHeight="1">
      <c r="A255" s="24"/>
      <c r="B255" s="110" t="s">
        <v>147</v>
      </c>
      <c r="C255" s="110"/>
      <c r="D255" s="111" t="s">
        <v>167</v>
      </c>
      <c r="E255" s="16">
        <f>E257+E256</f>
        <v>300000</v>
      </c>
      <c r="F255" s="16">
        <f>F257+F256</f>
        <v>-170000</v>
      </c>
      <c r="G255" s="16">
        <f>G257+G256</f>
        <v>130000</v>
      </c>
      <c r="H255" s="131"/>
    </row>
    <row r="256" spans="1:8" ht="25.5" customHeight="1">
      <c r="A256" s="24"/>
      <c r="B256" s="24"/>
      <c r="C256" s="24" t="s">
        <v>199</v>
      </c>
      <c r="D256" s="96" t="s">
        <v>275</v>
      </c>
      <c r="E256" s="31">
        <v>200000</v>
      </c>
      <c r="F256" s="31">
        <v>-70000</v>
      </c>
      <c r="G256" s="31">
        <f>E256+F256</f>
        <v>130000</v>
      </c>
      <c r="H256" s="11"/>
    </row>
    <row r="257" spans="1:8" ht="23.25" customHeight="1">
      <c r="A257" s="24"/>
      <c r="B257" s="24"/>
      <c r="C257" s="24" t="s">
        <v>215</v>
      </c>
      <c r="D257" s="109" t="s">
        <v>216</v>
      </c>
      <c r="E257" s="31">
        <f t="shared" si="13"/>
        <v>100000</v>
      </c>
      <c r="F257" s="31">
        <f t="shared" si="13"/>
        <v>-100000</v>
      </c>
      <c r="G257" s="31">
        <f>E257+F257</f>
        <v>0</v>
      </c>
      <c r="H257" s="11"/>
    </row>
    <row r="258" spans="1:8" ht="14.25" customHeight="1">
      <c r="A258" s="24"/>
      <c r="B258" s="24"/>
      <c r="C258" s="24"/>
      <c r="D258" s="109" t="s">
        <v>217</v>
      </c>
      <c r="E258" s="31">
        <v>100000</v>
      </c>
      <c r="F258" s="31">
        <v>-100000</v>
      </c>
      <c r="G258" s="31">
        <f>E258+F258</f>
        <v>0</v>
      </c>
      <c r="H258" s="11"/>
    </row>
    <row r="259" spans="1:8" ht="12.75" customHeight="1">
      <c r="A259" s="25" t="s">
        <v>128</v>
      </c>
      <c r="B259" s="25"/>
      <c r="C259" s="25"/>
      <c r="D259" s="6" t="s">
        <v>139</v>
      </c>
      <c r="E259" s="37">
        <f aca="true" t="shared" si="14" ref="E259:G260">E260</f>
        <v>5500</v>
      </c>
      <c r="F259" s="37">
        <f t="shared" si="14"/>
        <v>4000</v>
      </c>
      <c r="G259" s="37">
        <f t="shared" si="14"/>
        <v>9500</v>
      </c>
      <c r="H259" s="104"/>
    </row>
    <row r="260" spans="1:8" ht="12.75" customHeight="1">
      <c r="A260" s="24"/>
      <c r="B260" s="110" t="s">
        <v>129</v>
      </c>
      <c r="C260" s="110"/>
      <c r="D260" s="111" t="s">
        <v>69</v>
      </c>
      <c r="E260" s="16">
        <f t="shared" si="14"/>
        <v>5500</v>
      </c>
      <c r="F260" s="16">
        <f t="shared" si="14"/>
        <v>4000</v>
      </c>
      <c r="G260" s="16">
        <f t="shared" si="14"/>
        <v>9500</v>
      </c>
      <c r="H260" s="112"/>
    </row>
    <row r="261" spans="1:8" ht="12.75" customHeight="1">
      <c r="A261" s="24"/>
      <c r="B261" s="24"/>
      <c r="C261" s="24" t="s">
        <v>130</v>
      </c>
      <c r="D261" s="96" t="s">
        <v>276</v>
      </c>
      <c r="E261" s="31">
        <v>5500</v>
      </c>
      <c r="F261" s="31">
        <v>4000</v>
      </c>
      <c r="G261" s="31">
        <f>E261+F261</f>
        <v>9500</v>
      </c>
      <c r="H261" s="104"/>
    </row>
    <row r="262" spans="1:8" ht="12.75" customHeight="1">
      <c r="A262" s="110" t="s">
        <v>144</v>
      </c>
      <c r="B262" s="110"/>
      <c r="C262" s="110"/>
      <c r="D262" s="111" t="s">
        <v>218</v>
      </c>
      <c r="E262" s="16">
        <f aca="true" t="shared" si="15" ref="E262:F264">E263</f>
        <v>0</v>
      </c>
      <c r="F262" s="16">
        <f t="shared" si="15"/>
        <v>47500</v>
      </c>
      <c r="G262" s="16">
        <f>E262+F262</f>
        <v>47500</v>
      </c>
      <c r="H262" s="112"/>
    </row>
    <row r="263" spans="1:8" ht="12.75" customHeight="1">
      <c r="A263" s="24"/>
      <c r="B263" s="110" t="s">
        <v>145</v>
      </c>
      <c r="C263" s="110"/>
      <c r="D263" s="111" t="s">
        <v>219</v>
      </c>
      <c r="E263" s="16">
        <f t="shared" si="15"/>
        <v>0</v>
      </c>
      <c r="F263" s="16">
        <f t="shared" si="15"/>
        <v>47500</v>
      </c>
      <c r="G263" s="16">
        <f>E263+F263</f>
        <v>47500</v>
      </c>
      <c r="H263" s="112"/>
    </row>
    <row r="264" spans="1:8" ht="22.5" customHeight="1">
      <c r="A264" s="24"/>
      <c r="B264" s="24"/>
      <c r="C264" s="24" t="s">
        <v>215</v>
      </c>
      <c r="D264" s="109" t="s">
        <v>249</v>
      </c>
      <c r="E264" s="31">
        <f t="shared" si="15"/>
        <v>0</v>
      </c>
      <c r="F264" s="31">
        <v>47500</v>
      </c>
      <c r="G264" s="113">
        <f>E264+F264</f>
        <v>47500</v>
      </c>
      <c r="H264" s="104"/>
    </row>
    <row r="265" spans="1:8" ht="12.75" customHeight="1">
      <c r="A265" s="24"/>
      <c r="B265" s="24"/>
      <c r="C265" s="24" t="s">
        <v>215</v>
      </c>
      <c r="D265" s="109" t="s">
        <v>192</v>
      </c>
      <c r="E265" s="31"/>
      <c r="F265" s="31">
        <v>0</v>
      </c>
      <c r="G265" s="113">
        <f>E265+F265</f>
        <v>0</v>
      </c>
      <c r="H265" s="104"/>
    </row>
    <row r="266" spans="1:8" ht="12.75" customHeight="1">
      <c r="A266" s="25" t="s">
        <v>131</v>
      </c>
      <c r="B266" s="25"/>
      <c r="C266" s="25"/>
      <c r="D266" s="6" t="s">
        <v>122</v>
      </c>
      <c r="E266" s="37">
        <f>E267</f>
        <v>251000</v>
      </c>
      <c r="F266" s="37">
        <f>F267</f>
        <v>-128800</v>
      </c>
      <c r="G266" s="37">
        <f>G267</f>
        <v>122200</v>
      </c>
      <c r="H266" s="104"/>
    </row>
    <row r="267" spans="1:8" ht="12.75" customHeight="1">
      <c r="A267" s="24"/>
      <c r="B267" s="24" t="s">
        <v>106</v>
      </c>
      <c r="C267" s="24"/>
      <c r="D267" s="6" t="s">
        <v>123</v>
      </c>
      <c r="E267" s="31">
        <f>E269+E268</f>
        <v>251000</v>
      </c>
      <c r="F267" s="31">
        <f>F269+F268</f>
        <v>-128800</v>
      </c>
      <c r="G267" s="31">
        <f>G269+G268</f>
        <v>122200</v>
      </c>
      <c r="H267" s="104"/>
    </row>
    <row r="268" spans="1:8" ht="22.5" customHeight="1">
      <c r="A268" s="24"/>
      <c r="B268" s="24"/>
      <c r="C268" s="24" t="s">
        <v>199</v>
      </c>
      <c r="D268" s="96" t="s">
        <v>275</v>
      </c>
      <c r="E268" s="31">
        <v>250000</v>
      </c>
      <c r="F268" s="31">
        <v>-130000</v>
      </c>
      <c r="G268" s="31">
        <f>E268+F268</f>
        <v>120000</v>
      </c>
      <c r="H268" s="104"/>
    </row>
    <row r="269" spans="1:8" ht="12.75" customHeight="1">
      <c r="A269" s="24"/>
      <c r="B269" s="24"/>
      <c r="C269" s="24" t="s">
        <v>132</v>
      </c>
      <c r="D269" s="96" t="s">
        <v>277</v>
      </c>
      <c r="E269" s="31">
        <v>1000</v>
      </c>
      <c r="F269" s="31">
        <v>1200</v>
      </c>
      <c r="G269" s="31">
        <f>E269+F269</f>
        <v>2200</v>
      </c>
      <c r="H269" s="104"/>
    </row>
    <row r="270" spans="1:8" ht="12.75" customHeight="1">
      <c r="A270" s="25" t="s">
        <v>133</v>
      </c>
      <c r="B270" s="25"/>
      <c r="C270" s="25"/>
      <c r="D270" s="6" t="s">
        <v>140</v>
      </c>
      <c r="E270" s="37">
        <f>E271+E273</f>
        <v>2500</v>
      </c>
      <c r="F270" s="37">
        <f>F271+F273</f>
        <v>17266.96</v>
      </c>
      <c r="G270" s="37">
        <f aca="true" t="shared" si="16" ref="E270:G271">G271</f>
        <v>3000</v>
      </c>
      <c r="H270" s="104"/>
    </row>
    <row r="271" spans="1:8" ht="12.75" customHeight="1">
      <c r="A271" s="24"/>
      <c r="B271" s="24" t="s">
        <v>134</v>
      </c>
      <c r="C271" s="24"/>
      <c r="D271" s="6" t="s">
        <v>141</v>
      </c>
      <c r="E271" s="31">
        <f t="shared" si="16"/>
        <v>2500</v>
      </c>
      <c r="F271" s="31">
        <f t="shared" si="16"/>
        <v>500</v>
      </c>
      <c r="G271" s="31">
        <f t="shared" si="16"/>
        <v>3000</v>
      </c>
      <c r="H271" s="104"/>
    </row>
    <row r="272" spans="1:8" ht="12.75" customHeight="1">
      <c r="A272" s="24"/>
      <c r="B272" s="24"/>
      <c r="C272" s="24" t="s">
        <v>135</v>
      </c>
      <c r="D272" s="96" t="s">
        <v>278</v>
      </c>
      <c r="E272" s="31">
        <v>2500</v>
      </c>
      <c r="F272" s="31">
        <v>500</v>
      </c>
      <c r="G272" s="31">
        <f>E272+F272</f>
        <v>3000</v>
      </c>
      <c r="H272" s="104"/>
    </row>
    <row r="273" spans="1:8" ht="12.75" customHeight="1">
      <c r="A273" s="24"/>
      <c r="B273" s="24" t="s">
        <v>190</v>
      </c>
      <c r="C273" s="24"/>
      <c r="D273" s="6" t="s">
        <v>69</v>
      </c>
      <c r="E273" s="31">
        <f>E274</f>
        <v>0</v>
      </c>
      <c r="F273" s="31">
        <f>F274</f>
        <v>16766.96</v>
      </c>
      <c r="G273" s="31">
        <f>G274</f>
        <v>16766.96</v>
      </c>
      <c r="H273" s="104"/>
    </row>
    <row r="274" spans="1:8" ht="12.75" customHeight="1">
      <c r="A274" s="24"/>
      <c r="B274" s="24"/>
      <c r="C274" s="24" t="s">
        <v>119</v>
      </c>
      <c r="D274" s="6" t="s">
        <v>191</v>
      </c>
      <c r="E274" s="31"/>
      <c r="F274" s="31">
        <v>16766.96</v>
      </c>
      <c r="G274" s="31">
        <f>E274+F274</f>
        <v>16766.96</v>
      </c>
      <c r="H274" s="104"/>
    </row>
    <row r="275" spans="1:8" ht="24">
      <c r="A275" s="58">
        <v>754</v>
      </c>
      <c r="B275" s="58"/>
      <c r="C275" s="25"/>
      <c r="D275" s="6" t="s">
        <v>121</v>
      </c>
      <c r="E275" s="37">
        <f aca="true" t="shared" si="17" ref="E275:G276">E276</f>
        <v>26660.25</v>
      </c>
      <c r="F275" s="37">
        <f t="shared" si="17"/>
        <v>372093.45</v>
      </c>
      <c r="G275" s="37">
        <f t="shared" si="17"/>
        <v>398753.7</v>
      </c>
      <c r="H275" s="6"/>
    </row>
    <row r="276" spans="1:8" ht="12.75">
      <c r="A276" s="60"/>
      <c r="B276" s="60">
        <v>75495</v>
      </c>
      <c r="C276" s="24"/>
      <c r="D276" s="4" t="s">
        <v>69</v>
      </c>
      <c r="E276" s="31">
        <f t="shared" si="17"/>
        <v>26660.25</v>
      </c>
      <c r="F276" s="31">
        <f t="shared" si="17"/>
        <v>372093.45</v>
      </c>
      <c r="G276" s="31">
        <f t="shared" si="17"/>
        <v>398753.7</v>
      </c>
      <c r="H276" s="4"/>
    </row>
    <row r="277" spans="1:8" ht="22.5">
      <c r="A277" s="60"/>
      <c r="B277" s="60"/>
      <c r="C277" s="24" t="s">
        <v>87</v>
      </c>
      <c r="D277" s="96" t="s">
        <v>193</v>
      </c>
      <c r="E277" s="31">
        <v>26660.25</v>
      </c>
      <c r="F277" s="31">
        <v>372093.45</v>
      </c>
      <c r="G277" s="57">
        <f>E277+F277</f>
        <v>398753.7</v>
      </c>
      <c r="H277" s="4"/>
    </row>
    <row r="278" spans="1:8" s="1" customFormat="1" ht="35.25" customHeight="1">
      <c r="A278" s="193">
        <v>756</v>
      </c>
      <c r="B278" s="58"/>
      <c r="C278" s="25"/>
      <c r="D278" s="98" t="s">
        <v>280</v>
      </c>
      <c r="E278" s="37">
        <f>E279+E285</f>
        <v>3041750</v>
      </c>
      <c r="F278" s="37">
        <f>F279+F285</f>
        <v>-387500</v>
      </c>
      <c r="G278" s="37">
        <f>G279+G285</f>
        <v>2654250</v>
      </c>
      <c r="H278" s="6"/>
    </row>
    <row r="279" spans="1:8" ht="42">
      <c r="A279" s="191"/>
      <c r="B279" s="180">
        <v>75616</v>
      </c>
      <c r="C279" s="110"/>
      <c r="D279" s="98" t="s">
        <v>281</v>
      </c>
      <c r="E279" s="16">
        <f>E280+E281+E282+E283+E284</f>
        <v>2741750</v>
      </c>
      <c r="F279" s="16">
        <f>F280+F281+F282+F283+F284</f>
        <v>-217500</v>
      </c>
      <c r="G279" s="16">
        <f>G280+G281+G282+G283+G284</f>
        <v>2524250</v>
      </c>
      <c r="H279" s="111"/>
    </row>
    <row r="280" spans="1:8" ht="12.75">
      <c r="A280" s="191"/>
      <c r="B280" s="187"/>
      <c r="C280" s="24" t="s">
        <v>195</v>
      </c>
      <c r="D280" s="96" t="s">
        <v>282</v>
      </c>
      <c r="E280" s="31">
        <v>870000</v>
      </c>
      <c r="F280" s="31">
        <v>-60000</v>
      </c>
      <c r="G280" s="57">
        <f>E280+F280</f>
        <v>810000</v>
      </c>
      <c r="H280" s="4"/>
    </row>
    <row r="281" spans="1:8" ht="12.75">
      <c r="A281" s="191"/>
      <c r="B281" s="187"/>
      <c r="C281" s="24" t="s">
        <v>196</v>
      </c>
      <c r="D281" s="96" t="s">
        <v>283</v>
      </c>
      <c r="E281" s="31">
        <v>1690000</v>
      </c>
      <c r="F281" s="31">
        <v>-100000</v>
      </c>
      <c r="G281" s="57">
        <f>E281+F281</f>
        <v>1590000</v>
      </c>
      <c r="H281" s="4"/>
    </row>
    <row r="282" spans="1:8" ht="12.75">
      <c r="A282" s="191"/>
      <c r="B282" s="187"/>
      <c r="C282" s="24" t="s">
        <v>197</v>
      </c>
      <c r="D282" s="96" t="s">
        <v>284</v>
      </c>
      <c r="E282" s="31">
        <v>156500</v>
      </c>
      <c r="F282" s="31">
        <v>-60000</v>
      </c>
      <c r="G282" s="57">
        <f>E282+F282</f>
        <v>96500</v>
      </c>
      <c r="H282" s="4"/>
    </row>
    <row r="283" spans="1:8" ht="33.75">
      <c r="A283" s="191"/>
      <c r="B283" s="187"/>
      <c r="C283" s="24" t="s">
        <v>136</v>
      </c>
      <c r="D283" s="96" t="s">
        <v>285</v>
      </c>
      <c r="E283" s="31">
        <v>250</v>
      </c>
      <c r="F283" s="31">
        <v>500</v>
      </c>
      <c r="G283" s="57">
        <f>E283+F283</f>
        <v>750</v>
      </c>
      <c r="H283" s="4"/>
    </row>
    <row r="284" spans="1:8" ht="12.75">
      <c r="A284" s="191"/>
      <c r="B284" s="181"/>
      <c r="C284" s="24" t="s">
        <v>137</v>
      </c>
      <c r="D284" s="96" t="s">
        <v>279</v>
      </c>
      <c r="E284" s="31">
        <v>25000</v>
      </c>
      <c r="F284" s="31">
        <v>2000</v>
      </c>
      <c r="G284" s="57">
        <f>E284+F284</f>
        <v>27000</v>
      </c>
      <c r="H284" s="4"/>
    </row>
    <row r="285" spans="1:8" ht="21">
      <c r="A285" s="191"/>
      <c r="B285" s="70">
        <v>75618</v>
      </c>
      <c r="C285" s="24"/>
      <c r="D285" s="98" t="s">
        <v>286</v>
      </c>
      <c r="E285" s="16">
        <f>E286</f>
        <v>300000</v>
      </c>
      <c r="F285" s="16">
        <f>F286</f>
        <v>-170000</v>
      </c>
      <c r="G285" s="16">
        <f>G286</f>
        <v>130000</v>
      </c>
      <c r="H285" s="111"/>
    </row>
    <row r="286" spans="1:8" ht="12.75">
      <c r="A286" s="191"/>
      <c r="B286" s="70"/>
      <c r="C286" s="24" t="s">
        <v>198</v>
      </c>
      <c r="D286" s="96" t="s">
        <v>274</v>
      </c>
      <c r="E286" s="31">
        <v>300000</v>
      </c>
      <c r="F286" s="31">
        <v>-170000</v>
      </c>
      <c r="G286" s="57">
        <f>E286+F286</f>
        <v>130000</v>
      </c>
      <c r="H286" s="4"/>
    </row>
    <row r="287" spans="1:8" ht="12.75">
      <c r="A287" s="191"/>
      <c r="B287" s="70"/>
      <c r="C287" s="24"/>
      <c r="D287" s="96"/>
      <c r="E287" s="31"/>
      <c r="F287" s="31"/>
      <c r="G287" s="57"/>
      <c r="H287" s="4"/>
    </row>
    <row r="288" spans="1:8" ht="12.75">
      <c r="A288" s="194">
        <v>757</v>
      </c>
      <c r="B288" s="70"/>
      <c r="C288" s="24"/>
      <c r="D288" s="96"/>
      <c r="E288" s="31"/>
      <c r="F288" s="31"/>
      <c r="G288" s="57"/>
      <c r="H288" s="4"/>
    </row>
    <row r="289" spans="1:8" ht="12.75">
      <c r="A289" s="191"/>
      <c r="B289" s="70"/>
      <c r="C289" s="24"/>
      <c r="D289" s="96"/>
      <c r="E289" s="31"/>
      <c r="F289" s="31"/>
      <c r="G289" s="57"/>
      <c r="H289" s="4"/>
    </row>
    <row r="290" spans="1:8" ht="12.75">
      <c r="A290" s="191"/>
      <c r="B290" s="70"/>
      <c r="C290" s="24"/>
      <c r="D290" s="96"/>
      <c r="E290" s="31"/>
      <c r="F290" s="31"/>
      <c r="G290" s="57"/>
      <c r="H290" s="4"/>
    </row>
    <row r="291" spans="1:8" ht="12.75">
      <c r="A291" s="192"/>
      <c r="B291" s="70"/>
      <c r="C291" s="24"/>
      <c r="D291" s="96"/>
      <c r="E291" s="31"/>
      <c r="F291" s="31"/>
      <c r="G291" s="57"/>
      <c r="H291" s="4"/>
    </row>
    <row r="292" spans="1:8" s="1" customFormat="1" ht="12.75">
      <c r="A292" s="193">
        <v>801</v>
      </c>
      <c r="B292" s="58"/>
      <c r="C292" s="25"/>
      <c r="D292" s="6" t="s">
        <v>9</v>
      </c>
      <c r="E292" s="37">
        <f>E295+E298+E293</f>
        <v>238624.5</v>
      </c>
      <c r="F292" s="37">
        <f>F295+F298+F293</f>
        <v>13075.5</v>
      </c>
      <c r="G292" s="37">
        <f>G295+G298+G293</f>
        <v>251700</v>
      </c>
      <c r="H292" s="6"/>
    </row>
    <row r="293" spans="1:8" s="1" customFormat="1" ht="12.75">
      <c r="A293" s="191"/>
      <c r="B293" s="180">
        <v>80101</v>
      </c>
      <c r="C293" s="24"/>
      <c r="D293" s="111" t="s">
        <v>76</v>
      </c>
      <c r="E293" s="16">
        <f>E294</f>
        <v>500</v>
      </c>
      <c r="F293" s="16">
        <f>F294</f>
        <v>1200</v>
      </c>
      <c r="G293" s="16">
        <f>G294</f>
        <v>1700</v>
      </c>
      <c r="H293" s="111"/>
    </row>
    <row r="294" spans="1:8" s="1" customFormat="1" ht="12.75">
      <c r="A294" s="191"/>
      <c r="B294" s="181"/>
      <c r="C294" s="24" t="s">
        <v>130</v>
      </c>
      <c r="D294" s="96" t="s">
        <v>276</v>
      </c>
      <c r="E294" s="31">
        <v>500</v>
      </c>
      <c r="F294" s="31">
        <v>1200</v>
      </c>
      <c r="G294" s="31">
        <f>E294+F294</f>
        <v>1700</v>
      </c>
      <c r="H294" s="6"/>
    </row>
    <row r="295" spans="1:8" ht="12.75">
      <c r="A295" s="191"/>
      <c r="B295" s="180">
        <v>80110</v>
      </c>
      <c r="C295" s="24"/>
      <c r="D295" s="111" t="s">
        <v>51</v>
      </c>
      <c r="E295" s="16">
        <f>E296+E297</f>
        <v>101922</v>
      </c>
      <c r="F295" s="16">
        <f>F296+F297</f>
        <v>8078</v>
      </c>
      <c r="G295" s="16">
        <f>G296+G297</f>
        <v>110000</v>
      </c>
      <c r="H295" s="111"/>
    </row>
    <row r="296" spans="1:8" ht="46.5" customHeight="1">
      <c r="A296" s="191"/>
      <c r="B296" s="187"/>
      <c r="C296" s="24" t="s">
        <v>119</v>
      </c>
      <c r="D296" s="96" t="s">
        <v>80</v>
      </c>
      <c r="E296" s="31">
        <v>86633.7</v>
      </c>
      <c r="F296" s="31">
        <v>6866.3</v>
      </c>
      <c r="G296" s="57">
        <f>E296+F296</f>
        <v>93500</v>
      </c>
      <c r="H296" s="103" t="s">
        <v>82</v>
      </c>
    </row>
    <row r="297" spans="1:8" ht="45.75" customHeight="1">
      <c r="A297" s="191"/>
      <c r="B297" s="181"/>
      <c r="C297" s="24" t="s">
        <v>72</v>
      </c>
      <c r="D297" s="96" t="s">
        <v>80</v>
      </c>
      <c r="E297" s="31">
        <v>15288.3</v>
      </c>
      <c r="F297" s="31">
        <v>1211.7</v>
      </c>
      <c r="G297" s="57">
        <f>E297+F297</f>
        <v>16500</v>
      </c>
      <c r="H297" s="4"/>
    </row>
    <row r="298" spans="1:8" ht="12.75">
      <c r="A298" s="191"/>
      <c r="B298" s="180">
        <v>80130</v>
      </c>
      <c r="C298" s="24"/>
      <c r="D298" s="111" t="s">
        <v>120</v>
      </c>
      <c r="E298" s="16">
        <f>E299+E300</f>
        <v>136202.5</v>
      </c>
      <c r="F298" s="16">
        <f>F299+F300</f>
        <v>3797.5</v>
      </c>
      <c r="G298" s="16">
        <f>G299+G300</f>
        <v>140000</v>
      </c>
      <c r="H298" s="111"/>
    </row>
    <row r="299" spans="1:8" ht="46.5" customHeight="1">
      <c r="A299" s="191"/>
      <c r="B299" s="187"/>
      <c r="C299" s="24" t="s">
        <v>119</v>
      </c>
      <c r="D299" s="96" t="s">
        <v>80</v>
      </c>
      <c r="E299" s="31">
        <v>115772.12</v>
      </c>
      <c r="F299" s="31">
        <v>3227.88</v>
      </c>
      <c r="G299" s="57">
        <f>E299+F299</f>
        <v>119000</v>
      </c>
      <c r="H299" s="4" t="s">
        <v>83</v>
      </c>
    </row>
    <row r="300" spans="1:8" ht="45.75" customHeight="1">
      <c r="A300" s="192"/>
      <c r="B300" s="181"/>
      <c r="C300" s="24" t="s">
        <v>72</v>
      </c>
      <c r="D300" s="96" t="s">
        <v>228</v>
      </c>
      <c r="E300" s="31">
        <v>20430.38</v>
      </c>
      <c r="F300" s="31">
        <v>569.62</v>
      </c>
      <c r="G300" s="57">
        <f>E300+F300</f>
        <v>21000</v>
      </c>
      <c r="H300" s="4"/>
    </row>
    <row r="301" spans="1:8" s="1" customFormat="1" ht="12.75">
      <c r="A301" s="185">
        <v>852</v>
      </c>
      <c r="B301" s="73"/>
      <c r="C301" s="25"/>
      <c r="D301" s="36" t="s">
        <v>60</v>
      </c>
      <c r="E301" s="37">
        <f>E305+E302</f>
        <v>103400</v>
      </c>
      <c r="F301" s="37">
        <f>F305+F302</f>
        <v>24590</v>
      </c>
      <c r="G301" s="37">
        <f>G305+G302</f>
        <v>127990</v>
      </c>
      <c r="H301" s="37"/>
    </row>
    <row r="302" spans="1:8" s="1" customFormat="1" ht="12.75">
      <c r="A302" s="186"/>
      <c r="B302" s="102">
        <v>85202</v>
      </c>
      <c r="C302" s="25"/>
      <c r="D302" s="36"/>
      <c r="E302" s="37">
        <f>E303+E304</f>
        <v>2370</v>
      </c>
      <c r="F302" s="37">
        <f>F303+F304</f>
        <v>1700</v>
      </c>
      <c r="G302" s="37">
        <f>G303+G304</f>
        <v>4070</v>
      </c>
      <c r="H302" s="37"/>
    </row>
    <row r="303" spans="1:8" s="1" customFormat="1" ht="12.75">
      <c r="A303" s="186"/>
      <c r="B303" s="102"/>
      <c r="C303" s="24" t="s">
        <v>132</v>
      </c>
      <c r="D303" s="22" t="s">
        <v>277</v>
      </c>
      <c r="E303" s="31">
        <v>410</v>
      </c>
      <c r="F303" s="31">
        <v>400</v>
      </c>
      <c r="G303" s="31">
        <f>E303+F303</f>
        <v>810</v>
      </c>
      <c r="H303" s="37"/>
    </row>
    <row r="304" spans="1:8" s="1" customFormat="1" ht="12.75">
      <c r="A304" s="186"/>
      <c r="B304" s="102"/>
      <c r="C304" s="24" t="s">
        <v>135</v>
      </c>
      <c r="D304" s="22" t="s">
        <v>278</v>
      </c>
      <c r="E304" s="31">
        <v>1960</v>
      </c>
      <c r="F304" s="31">
        <v>1300</v>
      </c>
      <c r="G304" s="31">
        <f>E304+F304</f>
        <v>3260</v>
      </c>
      <c r="H304" s="37"/>
    </row>
    <row r="305" spans="1:8" s="1" customFormat="1" ht="10.5" customHeight="1">
      <c r="A305" s="187"/>
      <c r="B305" s="185">
        <v>85295</v>
      </c>
      <c r="C305" s="25"/>
      <c r="D305" s="36" t="s">
        <v>49</v>
      </c>
      <c r="E305" s="37">
        <f>E306</f>
        <v>101030</v>
      </c>
      <c r="F305" s="37">
        <f>F306</f>
        <v>22890</v>
      </c>
      <c r="G305" s="37">
        <f>G306</f>
        <v>123920</v>
      </c>
      <c r="H305" s="37"/>
    </row>
    <row r="306" spans="1:8" s="50" customFormat="1" ht="22.5">
      <c r="A306" s="181"/>
      <c r="B306" s="181"/>
      <c r="C306" s="24" t="s">
        <v>67</v>
      </c>
      <c r="D306" s="96" t="s">
        <v>90</v>
      </c>
      <c r="E306" s="31">
        <v>101030</v>
      </c>
      <c r="F306" s="31">
        <v>22890</v>
      </c>
      <c r="G306" s="31">
        <f>E306+F306</f>
        <v>123920</v>
      </c>
      <c r="H306" s="31" t="s">
        <v>84</v>
      </c>
    </row>
    <row r="307" spans="1:8" s="50" customFormat="1" ht="22.5">
      <c r="A307" s="70"/>
      <c r="B307" s="70"/>
      <c r="C307" s="24"/>
      <c r="D307" s="96" t="s">
        <v>143</v>
      </c>
      <c r="E307" s="31"/>
      <c r="F307" s="31"/>
      <c r="G307" s="31"/>
      <c r="H307" s="31"/>
    </row>
    <row r="308" spans="1:8" s="59" customFormat="1" ht="21">
      <c r="A308" s="58">
        <v>853</v>
      </c>
      <c r="B308" s="58"/>
      <c r="C308" s="25"/>
      <c r="D308" s="36" t="s">
        <v>111</v>
      </c>
      <c r="E308" s="37">
        <f aca="true" t="shared" si="18" ref="E308:G309">E309</f>
        <v>0</v>
      </c>
      <c r="F308" s="37">
        <f t="shared" si="18"/>
        <v>6023.37</v>
      </c>
      <c r="G308" s="37">
        <f t="shared" si="18"/>
        <v>6023.37</v>
      </c>
      <c r="H308" s="37"/>
    </row>
    <row r="309" spans="1:8" s="59" customFormat="1" ht="12.75">
      <c r="A309" s="58"/>
      <c r="B309" s="58">
        <v>85395</v>
      </c>
      <c r="C309" s="25"/>
      <c r="D309" s="98" t="s">
        <v>69</v>
      </c>
      <c r="E309" s="37">
        <f t="shared" si="18"/>
        <v>0</v>
      </c>
      <c r="F309" s="37">
        <f t="shared" si="18"/>
        <v>6023.37</v>
      </c>
      <c r="G309" s="37">
        <f t="shared" si="18"/>
        <v>6023.37</v>
      </c>
      <c r="H309" s="37"/>
    </row>
    <row r="310" spans="1:8" s="34" customFormat="1" ht="46.5" customHeight="1">
      <c r="A310" s="60"/>
      <c r="B310" s="60"/>
      <c r="C310" s="24" t="s">
        <v>72</v>
      </c>
      <c r="D310" s="96" t="s">
        <v>80</v>
      </c>
      <c r="E310" s="31"/>
      <c r="F310" s="31">
        <v>6023.37</v>
      </c>
      <c r="G310" s="31">
        <f>E310+F310</f>
        <v>6023.37</v>
      </c>
      <c r="H310" s="31" t="s">
        <v>118</v>
      </c>
    </row>
    <row r="311" spans="1:8" s="34" customFormat="1" ht="12.75">
      <c r="A311" s="60"/>
      <c r="B311" s="60"/>
      <c r="C311" s="24"/>
      <c r="D311" s="96" t="s">
        <v>182</v>
      </c>
      <c r="E311" s="31"/>
      <c r="F311" s="31"/>
      <c r="G311" s="31"/>
      <c r="H311" s="31"/>
    </row>
    <row r="312" spans="1:8" s="34" customFormat="1" ht="21">
      <c r="A312" s="58">
        <v>900</v>
      </c>
      <c r="B312" s="58"/>
      <c r="C312" s="25"/>
      <c r="D312" s="36" t="s">
        <v>289</v>
      </c>
      <c r="E312" s="37">
        <f>E316+E318+E313</f>
        <v>741500</v>
      </c>
      <c r="F312" s="37">
        <f>F316+F318+F313</f>
        <v>-375800</v>
      </c>
      <c r="G312" s="37">
        <f>G316+G318+G313</f>
        <v>365700</v>
      </c>
      <c r="H312" s="31"/>
    </row>
    <row r="313" spans="1:8" s="34" customFormat="1" ht="12.75">
      <c r="A313" s="60"/>
      <c r="B313" s="142">
        <v>90001</v>
      </c>
      <c r="C313" s="110"/>
      <c r="D313" s="98" t="s">
        <v>109</v>
      </c>
      <c r="E313" s="16">
        <f>E314+E315</f>
        <v>712800</v>
      </c>
      <c r="F313" s="16">
        <f>F314+F315</f>
        <v>-362800</v>
      </c>
      <c r="G313" s="16">
        <f>G314+G315</f>
        <v>350000</v>
      </c>
      <c r="H313" s="31"/>
    </row>
    <row r="314" spans="1:8" s="34" customFormat="1" ht="12.75">
      <c r="A314" s="60"/>
      <c r="B314" s="60"/>
      <c r="C314" s="24" t="s">
        <v>135</v>
      </c>
      <c r="D314" s="96" t="s">
        <v>278</v>
      </c>
      <c r="E314" s="31">
        <v>310000</v>
      </c>
      <c r="F314" s="31">
        <v>-280000</v>
      </c>
      <c r="G314" s="31">
        <f>E314+F314</f>
        <v>30000</v>
      </c>
      <c r="H314" s="31"/>
    </row>
    <row r="315" spans="1:8" s="34" customFormat="1" ht="22.5">
      <c r="A315" s="60"/>
      <c r="B315" s="60"/>
      <c r="C315" s="24" t="s">
        <v>297</v>
      </c>
      <c r="D315" s="96" t="s">
        <v>298</v>
      </c>
      <c r="E315" s="31">
        <v>402800</v>
      </c>
      <c r="F315" s="31">
        <v>-82800</v>
      </c>
      <c r="G315" s="31">
        <f>E315+F315</f>
        <v>320000</v>
      </c>
      <c r="H315" s="31"/>
    </row>
    <row r="316" spans="1:8" s="34" customFormat="1" ht="21">
      <c r="A316" s="60"/>
      <c r="B316" s="142">
        <v>90011</v>
      </c>
      <c r="C316" s="110"/>
      <c r="D316" s="98" t="s">
        <v>290</v>
      </c>
      <c r="E316" s="16">
        <f>E317</f>
        <v>3700</v>
      </c>
      <c r="F316" s="16">
        <f>F317</f>
        <v>10000</v>
      </c>
      <c r="G316" s="16">
        <f>G317</f>
        <v>13700</v>
      </c>
      <c r="H316" s="31"/>
    </row>
    <row r="317" spans="1:8" s="34" customFormat="1" ht="12.75">
      <c r="A317" s="60"/>
      <c r="B317" s="60"/>
      <c r="C317" s="24" t="s">
        <v>138</v>
      </c>
      <c r="D317" s="96" t="s">
        <v>288</v>
      </c>
      <c r="E317" s="31">
        <v>3700</v>
      </c>
      <c r="F317" s="31">
        <v>10000</v>
      </c>
      <c r="G317" s="31">
        <f>E317+F317</f>
        <v>13700</v>
      </c>
      <c r="H317" s="31"/>
    </row>
    <row r="318" spans="1:8" s="34" customFormat="1" ht="31.5">
      <c r="A318" s="60"/>
      <c r="B318" s="142">
        <v>90019</v>
      </c>
      <c r="C318" s="110"/>
      <c r="D318" s="98" t="s">
        <v>291</v>
      </c>
      <c r="E318" s="16">
        <f>E319</f>
        <v>25000</v>
      </c>
      <c r="F318" s="16">
        <f>F319</f>
        <v>-23000</v>
      </c>
      <c r="G318" s="16">
        <f>G319</f>
        <v>2000</v>
      </c>
      <c r="H318" s="31"/>
    </row>
    <row r="319" spans="1:8" s="34" customFormat="1" ht="12.75">
      <c r="A319" s="60"/>
      <c r="B319" s="60"/>
      <c r="C319" s="24" t="s">
        <v>138</v>
      </c>
      <c r="D319" s="96" t="s">
        <v>288</v>
      </c>
      <c r="E319" s="31">
        <v>25000</v>
      </c>
      <c r="F319" s="31">
        <v>-23000</v>
      </c>
      <c r="G319" s="31">
        <f>E319+F319</f>
        <v>2000</v>
      </c>
      <c r="H319" s="31"/>
    </row>
    <row r="320" spans="1:8" s="34" customFormat="1" ht="12.75">
      <c r="A320" s="60"/>
      <c r="B320" s="60"/>
      <c r="C320" s="24"/>
      <c r="D320" s="96"/>
      <c r="E320" s="31"/>
      <c r="F320" s="31"/>
      <c r="G320" s="31"/>
      <c r="H320" s="31"/>
    </row>
    <row r="321" spans="1:8" s="59" customFormat="1" ht="12.75">
      <c r="A321" s="58">
        <v>926</v>
      </c>
      <c r="B321" s="58"/>
      <c r="C321" s="25"/>
      <c r="D321" s="36" t="s">
        <v>66</v>
      </c>
      <c r="E321" s="37">
        <f>E322+E330</f>
        <v>1355000</v>
      </c>
      <c r="F321" s="37">
        <f>F322+F330</f>
        <v>79876.04000000001</v>
      </c>
      <c r="G321" s="37">
        <f>G322+G330</f>
        <v>1434876.04</v>
      </c>
      <c r="H321" s="37"/>
    </row>
    <row r="322" spans="1:8" s="59" customFormat="1" ht="13.5" customHeight="1">
      <c r="A322" s="58"/>
      <c r="B322" s="58">
        <v>92601</v>
      </c>
      <c r="C322" s="25"/>
      <c r="D322" s="36" t="s">
        <v>71</v>
      </c>
      <c r="E322" s="37">
        <f>+E324+E323</f>
        <v>1123500</v>
      </c>
      <c r="F322" s="37">
        <f>+F324+F323</f>
        <v>11680</v>
      </c>
      <c r="G322" s="37">
        <f>+G324+G323</f>
        <v>1135180</v>
      </c>
      <c r="H322" s="37"/>
    </row>
    <row r="323" spans="1:8" s="59" customFormat="1" ht="13.5" customHeight="1">
      <c r="A323" s="58"/>
      <c r="B323" s="58"/>
      <c r="C323" s="24" t="s">
        <v>200</v>
      </c>
      <c r="D323" s="22" t="s">
        <v>287</v>
      </c>
      <c r="E323" s="31">
        <v>60500</v>
      </c>
      <c r="F323" s="31">
        <v>11680</v>
      </c>
      <c r="G323" s="31">
        <f>E323+F323</f>
        <v>72180</v>
      </c>
      <c r="H323" s="37"/>
    </row>
    <row r="324" spans="1:8" s="59" customFormat="1" ht="13.5" customHeight="1">
      <c r="A324" s="58"/>
      <c r="B324" s="58"/>
      <c r="C324" s="25"/>
      <c r="D324" s="36" t="s">
        <v>185</v>
      </c>
      <c r="E324" s="37">
        <f>E325+E326+E327+E328+E329</f>
        <v>1063000</v>
      </c>
      <c r="F324" s="37">
        <f>F325+F326+F327+F328+F329</f>
        <v>0</v>
      </c>
      <c r="G324" s="37">
        <f>G325+G326+G327+G328+G329</f>
        <v>1063000</v>
      </c>
      <c r="H324" s="37"/>
    </row>
    <row r="325" spans="1:8" s="59" customFormat="1" ht="21.75" customHeight="1">
      <c r="A325" s="58"/>
      <c r="B325" s="58"/>
      <c r="C325" s="24" t="s">
        <v>87</v>
      </c>
      <c r="D325" s="96" t="s">
        <v>211</v>
      </c>
      <c r="E325" s="37">
        <v>230000</v>
      </c>
      <c r="F325" s="37">
        <v>0</v>
      </c>
      <c r="G325" s="31">
        <f>E325+F325</f>
        <v>230000</v>
      </c>
      <c r="H325" s="37"/>
    </row>
    <row r="326" spans="1:8" s="59" customFormat="1" ht="32.25" customHeight="1">
      <c r="A326" s="58"/>
      <c r="B326" s="58"/>
      <c r="C326" s="130" t="s">
        <v>186</v>
      </c>
      <c r="D326" s="96" t="s">
        <v>208</v>
      </c>
      <c r="E326" s="113">
        <v>500000</v>
      </c>
      <c r="F326" s="113">
        <v>-500000</v>
      </c>
      <c r="G326" s="31">
        <f>E326+F326</f>
        <v>0</v>
      </c>
      <c r="H326" s="113"/>
    </row>
    <row r="327" spans="1:8" s="59" customFormat="1" ht="32.25" customHeight="1">
      <c r="A327" s="58"/>
      <c r="B327" s="58"/>
      <c r="C327" s="130" t="s">
        <v>212</v>
      </c>
      <c r="D327" s="96" t="s">
        <v>208</v>
      </c>
      <c r="E327" s="113">
        <v>0</v>
      </c>
      <c r="F327" s="113">
        <v>500000</v>
      </c>
      <c r="G327" s="31">
        <f>E327+F327</f>
        <v>500000</v>
      </c>
      <c r="H327" s="113"/>
    </row>
    <row r="328" spans="1:8" s="59" customFormat="1" ht="22.5" customHeight="1">
      <c r="A328" s="58"/>
      <c r="B328" s="58"/>
      <c r="C328" s="130" t="s">
        <v>209</v>
      </c>
      <c r="D328" s="96" t="s">
        <v>210</v>
      </c>
      <c r="E328" s="113">
        <v>333000</v>
      </c>
      <c r="F328" s="113">
        <v>-333000</v>
      </c>
      <c r="G328" s="31">
        <f>E328+F328</f>
        <v>0</v>
      </c>
      <c r="H328" s="113"/>
    </row>
    <row r="329" spans="1:8" s="59" customFormat="1" ht="21.75" customHeight="1">
      <c r="A329" s="58"/>
      <c r="B329" s="58"/>
      <c r="C329" s="130" t="s">
        <v>213</v>
      </c>
      <c r="D329" s="96" t="s">
        <v>210</v>
      </c>
      <c r="E329" s="113">
        <v>0</v>
      </c>
      <c r="F329" s="113">
        <v>333000</v>
      </c>
      <c r="G329" s="113">
        <f>E329+F329</f>
        <v>333000</v>
      </c>
      <c r="H329" s="37"/>
    </row>
    <row r="330" spans="1:8" s="59" customFormat="1" ht="13.5" customHeight="1">
      <c r="A330" s="58"/>
      <c r="B330" s="58">
        <v>92695</v>
      </c>
      <c r="C330" s="24"/>
      <c r="D330" s="36" t="s">
        <v>310</v>
      </c>
      <c r="E330" s="37">
        <f>E331+E332</f>
        <v>231500</v>
      </c>
      <c r="F330" s="37">
        <f>F331+F332</f>
        <v>68196.04000000001</v>
      </c>
      <c r="G330" s="37">
        <f>G331+G332</f>
        <v>299696.04</v>
      </c>
      <c r="H330" s="37"/>
    </row>
    <row r="331" spans="1:8" s="59" customFormat="1" ht="13.5" customHeight="1">
      <c r="A331" s="58"/>
      <c r="C331" s="24" t="s">
        <v>200</v>
      </c>
      <c r="D331" s="96" t="s">
        <v>224</v>
      </c>
      <c r="E331" s="113">
        <v>231500</v>
      </c>
      <c r="F331" s="113">
        <v>12000</v>
      </c>
      <c r="G331" s="113">
        <f>F331+E331</f>
        <v>243500</v>
      </c>
      <c r="H331" s="37"/>
    </row>
    <row r="332" spans="1:8" s="34" customFormat="1" ht="12.75">
      <c r="A332" s="60"/>
      <c r="B332" s="142"/>
      <c r="C332" s="121">
        <v>6297</v>
      </c>
      <c r="D332" s="98" t="s">
        <v>184</v>
      </c>
      <c r="E332" s="113">
        <v>0</v>
      </c>
      <c r="F332" s="113">
        <v>56196.04</v>
      </c>
      <c r="G332" s="113">
        <f>E332+F332</f>
        <v>56196.04</v>
      </c>
      <c r="H332" s="31"/>
    </row>
    <row r="333" spans="1:8" s="34" customFormat="1" ht="12.75">
      <c r="A333" s="60"/>
      <c r="B333" s="60"/>
      <c r="C333" s="24"/>
      <c r="D333" s="121"/>
      <c r="E333" s="31"/>
      <c r="F333" s="31"/>
      <c r="G333" s="31"/>
      <c r="H333" s="31"/>
    </row>
    <row r="334" spans="1:8" ht="12.75">
      <c r="A334" s="198" t="s">
        <v>46</v>
      </c>
      <c r="B334" s="199"/>
      <c r="C334" s="199"/>
      <c r="D334" s="200"/>
      <c r="E334" s="31">
        <f>E321+E308+E301+E275+E292+E259+E266+E270+E278+E312+E262+E254</f>
        <v>6065934.75</v>
      </c>
      <c r="F334" s="31">
        <f>F321+F308+F301+F275+F292+F259+F266+F270+F278+F312+F262+F254</f>
        <v>-497674.68</v>
      </c>
      <c r="G334" s="31">
        <f>G321+G308+G301+G275+G292+G259+G266+G270+G278+G312+G262+G254</f>
        <v>5551493.11</v>
      </c>
      <c r="H334" s="11"/>
    </row>
    <row r="335" spans="1:10" ht="12.75">
      <c r="A335" s="12"/>
      <c r="B335" s="12"/>
      <c r="C335" s="12"/>
      <c r="D335" s="6" t="s">
        <v>26</v>
      </c>
      <c r="E335" s="37">
        <f>E275+E301+E308+E321+E292+E312+E278+E270+E266+E259+E262+E254</f>
        <v>6065934.75</v>
      </c>
      <c r="F335" s="37">
        <f>F275+F301+F308+F321+F292+F312+F278+F270+F266+F259+F262+F254</f>
        <v>-497674.68000000005</v>
      </c>
      <c r="G335" s="37">
        <f>G275+G301+G308+G321+G292+G312+G278+G270+G266+G259+G262+G254</f>
        <v>5551493.109999999</v>
      </c>
      <c r="H335" s="37"/>
      <c r="J335" s="2"/>
    </row>
    <row r="336" spans="1:10" ht="12.75">
      <c r="A336" s="12"/>
      <c r="B336" s="12"/>
      <c r="C336" s="12"/>
      <c r="D336" s="4" t="s">
        <v>12</v>
      </c>
      <c r="E336" s="31">
        <f>E331+E323+E310+E292+E312-E315+E301+E278+E270+E259+E269</f>
        <v>4023474.5</v>
      </c>
      <c r="F336" s="31">
        <f>F331+F323+F310+F292+F312-F315+F301+F278+F270+F259+F269</f>
        <v>-590664.17</v>
      </c>
      <c r="G336" s="31">
        <f>G331+G323+G310+G292+G312-G315+G301+G278+G270+G259+G269</f>
        <v>3416043.37</v>
      </c>
      <c r="H336" s="31"/>
      <c r="J336" s="2"/>
    </row>
    <row r="337" spans="1:10" ht="12.75">
      <c r="A337" s="12"/>
      <c r="B337" s="12"/>
      <c r="C337" s="12"/>
      <c r="D337" s="4" t="s">
        <v>13</v>
      </c>
      <c r="E337" s="31">
        <f>E277+E332+E324+E315+E268+E256+E258+E262</f>
        <v>2042460.25</v>
      </c>
      <c r="F337" s="31">
        <f>F277+F332+F324+F315+F268+F256+F258+F262</f>
        <v>92989.48999999999</v>
      </c>
      <c r="G337" s="31">
        <f>G277+G332+G324+G315+G268+G256+G258+G262</f>
        <v>2135449.74</v>
      </c>
      <c r="H337" s="31"/>
      <c r="J337" s="2"/>
    </row>
    <row r="338" spans="1:10" ht="12.75">
      <c r="A338" s="12"/>
      <c r="B338" s="12"/>
      <c r="C338" s="12"/>
      <c r="D338" s="74" t="s">
        <v>29</v>
      </c>
      <c r="E338" s="75">
        <f>SUM(E336:E337)</f>
        <v>6065934.75</v>
      </c>
      <c r="F338" s="75">
        <f>SUM(F336:F337)</f>
        <v>-497674.68000000005</v>
      </c>
      <c r="G338" s="75">
        <f>SUM(G336:G337)</f>
        <v>5551493.11</v>
      </c>
      <c r="H338" s="30"/>
      <c r="J338" s="2"/>
    </row>
    <row r="339" spans="1:10" ht="12" customHeight="1">
      <c r="A339" s="12"/>
      <c r="B339" s="12"/>
      <c r="C339" s="12"/>
      <c r="D339" s="4"/>
      <c r="E339" s="75"/>
      <c r="F339" s="75"/>
      <c r="G339" s="75"/>
      <c r="H339" s="30"/>
      <c r="J339" s="2"/>
    </row>
    <row r="340" spans="1:10" ht="12.75">
      <c r="A340" s="12"/>
      <c r="B340" s="12"/>
      <c r="C340" s="12"/>
      <c r="D340" s="6" t="s">
        <v>30</v>
      </c>
      <c r="E340" s="37">
        <f>E341+E342</f>
        <v>26952960.04</v>
      </c>
      <c r="F340" s="37">
        <f>F341+F342</f>
        <v>-497674.68000000005</v>
      </c>
      <c r="G340" s="37">
        <f>E340+F340</f>
        <v>26455285.36</v>
      </c>
      <c r="H340" s="16"/>
      <c r="J340" s="2"/>
    </row>
    <row r="341" spans="1:10" ht="12.75">
      <c r="A341" s="12"/>
      <c r="B341" s="12"/>
      <c r="C341" s="12"/>
      <c r="D341" s="22" t="s">
        <v>14</v>
      </c>
      <c r="E341" s="31">
        <v>22946393.73</v>
      </c>
      <c r="F341" s="31">
        <f>F336</f>
        <v>-590664.17</v>
      </c>
      <c r="G341" s="31">
        <f>E341+F341</f>
        <v>22355729.56</v>
      </c>
      <c r="H341" s="31"/>
      <c r="J341" s="2"/>
    </row>
    <row r="342" spans="1:10" ht="12.75">
      <c r="A342" s="12"/>
      <c r="B342" s="12"/>
      <c r="C342" s="12"/>
      <c r="D342" s="22" t="s">
        <v>15</v>
      </c>
      <c r="E342" s="31">
        <v>4006566.31</v>
      </c>
      <c r="F342" s="31">
        <f>F337</f>
        <v>92989.48999999999</v>
      </c>
      <c r="G342" s="31">
        <f>E342+F342</f>
        <v>4099555.8</v>
      </c>
      <c r="H342" s="31"/>
      <c r="J342" s="2"/>
    </row>
    <row r="343" spans="1:10" ht="12.75">
      <c r="A343" s="12"/>
      <c r="B343" s="12"/>
      <c r="C343" s="12"/>
      <c r="D343" s="22"/>
      <c r="E343" s="31"/>
      <c r="F343" s="31"/>
      <c r="G343" s="31">
        <f>SUM(G341:G342)</f>
        <v>26455285.36</v>
      </c>
      <c r="H343" s="31"/>
      <c r="J343" s="3"/>
    </row>
    <row r="344" spans="1:10" ht="12.75">
      <c r="A344" s="12"/>
      <c r="B344" s="12"/>
      <c r="C344" s="12"/>
      <c r="D344" s="22" t="s">
        <v>19</v>
      </c>
      <c r="E344" s="31">
        <f>E341</f>
        <v>22946393.73</v>
      </c>
      <c r="F344" s="31">
        <f>F341</f>
        <v>-590664.17</v>
      </c>
      <c r="G344" s="31">
        <f>G341</f>
        <v>22355729.56</v>
      </c>
      <c r="H344" s="31"/>
      <c r="J344" s="3"/>
    </row>
    <row r="345" spans="1:10" ht="12.75">
      <c r="A345" s="12"/>
      <c r="B345" s="12"/>
      <c r="C345" s="12"/>
      <c r="D345" s="76" t="s">
        <v>20</v>
      </c>
      <c r="E345" s="31">
        <f>E249</f>
        <v>21542652.11</v>
      </c>
      <c r="F345" s="31">
        <f>F249</f>
        <v>58970.3</v>
      </c>
      <c r="G345" s="40">
        <f>G249</f>
        <v>21601622.41</v>
      </c>
      <c r="H345" s="31"/>
      <c r="J345" s="41"/>
    </row>
    <row r="346" spans="1:10" ht="12.75">
      <c r="A346" s="12"/>
      <c r="B346" s="12"/>
      <c r="C346" s="12"/>
      <c r="D346" s="76" t="s">
        <v>27</v>
      </c>
      <c r="E346" s="31">
        <f>E344-E345</f>
        <v>1403741.620000001</v>
      </c>
      <c r="F346" s="31">
        <f>F344-F345</f>
        <v>-649634.4700000001</v>
      </c>
      <c r="G346" s="40">
        <f>G344-G345</f>
        <v>754107.1499999985</v>
      </c>
      <c r="H346" s="31"/>
      <c r="J346" s="42"/>
    </row>
    <row r="347" spans="1:10" ht="12.75" customHeight="1">
      <c r="A347" s="12"/>
      <c r="B347" s="12"/>
      <c r="C347" s="12"/>
      <c r="D347" s="4"/>
      <c r="E347" s="31"/>
      <c r="F347" s="31"/>
      <c r="G347" s="40"/>
      <c r="H347" s="31"/>
      <c r="J347" s="43"/>
    </row>
    <row r="348" spans="1:10" ht="12.75">
      <c r="A348" s="12"/>
      <c r="B348" s="12"/>
      <c r="C348" s="12"/>
      <c r="D348" s="22" t="s">
        <v>21</v>
      </c>
      <c r="E348" s="31">
        <f>E342</f>
        <v>4006566.31</v>
      </c>
      <c r="F348" s="31">
        <f>F342</f>
        <v>92989.48999999999</v>
      </c>
      <c r="G348" s="31">
        <f>G342</f>
        <v>4099555.8</v>
      </c>
      <c r="H348" s="31"/>
      <c r="J348" s="2"/>
    </row>
    <row r="349" spans="1:10" ht="12.75">
      <c r="A349" s="12"/>
      <c r="B349" s="12"/>
      <c r="C349" s="12"/>
      <c r="D349" s="22" t="s">
        <v>22</v>
      </c>
      <c r="E349" s="31">
        <f>E250</f>
        <v>9097440.18</v>
      </c>
      <c r="F349" s="31">
        <f>F250</f>
        <v>-369746.6200000001</v>
      </c>
      <c r="G349" s="31">
        <f>G250</f>
        <v>8727693.559999999</v>
      </c>
      <c r="H349" s="31"/>
      <c r="J349" s="2"/>
    </row>
    <row r="350" spans="1:10" ht="12.75">
      <c r="A350" s="12"/>
      <c r="B350" s="12"/>
      <c r="C350" s="12"/>
      <c r="D350" s="22" t="s">
        <v>28</v>
      </c>
      <c r="E350" s="31">
        <f>E348-E349</f>
        <v>-5090873.869999999</v>
      </c>
      <c r="F350" s="31">
        <f>F348-F349</f>
        <v>462736.1100000001</v>
      </c>
      <c r="G350" s="31">
        <f>G348-G349</f>
        <v>-4628137.759999999</v>
      </c>
      <c r="H350" s="31"/>
      <c r="J350" s="2"/>
    </row>
    <row r="351" spans="1:8" ht="12.75">
      <c r="A351" s="12"/>
      <c r="B351" s="12"/>
      <c r="C351" s="12"/>
      <c r="D351" s="77" t="s">
        <v>32</v>
      </c>
      <c r="E351" s="31"/>
      <c r="F351" s="31"/>
      <c r="G351" s="31"/>
      <c r="H351" s="11"/>
    </row>
    <row r="352" spans="1:10" ht="12.75">
      <c r="A352" s="12"/>
      <c r="B352" s="12"/>
      <c r="C352" s="12"/>
      <c r="D352" s="22" t="s">
        <v>31</v>
      </c>
      <c r="E352" s="31">
        <f>E340</f>
        <v>26952960.04</v>
      </c>
      <c r="F352" s="31">
        <f>F340</f>
        <v>-497674.68000000005</v>
      </c>
      <c r="G352" s="31">
        <f>G340</f>
        <v>26455285.36</v>
      </c>
      <c r="H352" s="31"/>
      <c r="J352" s="2"/>
    </row>
    <row r="353" spans="1:10" ht="12.75">
      <c r="A353" s="35"/>
      <c r="B353" s="10"/>
      <c r="C353" s="10"/>
      <c r="D353" s="76" t="s">
        <v>79</v>
      </c>
      <c r="E353" s="78">
        <f>E249+E250</f>
        <v>30640092.29</v>
      </c>
      <c r="F353" s="78">
        <f>F249+F250</f>
        <v>-310776.3200000001</v>
      </c>
      <c r="G353" s="78">
        <f>G249+G250</f>
        <v>30329315.97</v>
      </c>
      <c r="H353" s="32"/>
      <c r="J353" s="2"/>
    </row>
    <row r="354" spans="1:10" ht="12.75">
      <c r="A354" s="39"/>
      <c r="B354" s="10"/>
      <c r="C354" s="10"/>
      <c r="D354" s="79" t="s">
        <v>33</v>
      </c>
      <c r="E354" s="78">
        <f>E352-E353</f>
        <v>-3687132.25</v>
      </c>
      <c r="F354" s="78">
        <f>F352-F353</f>
        <v>-186898.35999999993</v>
      </c>
      <c r="G354" s="78">
        <f>G352-G353</f>
        <v>-3874030.6099999994</v>
      </c>
      <c r="H354" s="32"/>
      <c r="J354" s="2"/>
    </row>
    <row r="355" spans="1:10" ht="12.75">
      <c r="A355" s="39"/>
      <c r="B355" s="10"/>
      <c r="C355" s="10"/>
      <c r="D355" s="79"/>
      <c r="E355" s="78"/>
      <c r="F355" s="78"/>
      <c r="G355" s="78"/>
      <c r="H355" s="32"/>
      <c r="J355" s="2"/>
    </row>
    <row r="356" spans="1:10" ht="12.75">
      <c r="A356" s="39"/>
      <c r="B356" s="10"/>
      <c r="C356" s="10"/>
      <c r="D356" s="79" t="s">
        <v>44</v>
      </c>
      <c r="E356" s="78">
        <v>14943442.45</v>
      </c>
      <c r="F356" s="164">
        <v>5373882.85</v>
      </c>
      <c r="G356" s="78"/>
      <c r="H356" s="32"/>
      <c r="J356" s="2"/>
    </row>
    <row r="357" spans="1:10" ht="12.75">
      <c r="A357" s="39"/>
      <c r="B357" s="10"/>
      <c r="C357" s="10"/>
      <c r="D357" s="79" t="s">
        <v>40</v>
      </c>
      <c r="E357" s="78"/>
      <c r="F357" s="78">
        <v>-1736673.57</v>
      </c>
      <c r="G357" s="31"/>
      <c r="H357" s="32"/>
      <c r="J357" s="2"/>
    </row>
    <row r="358" spans="1:10" ht="12.75" customHeight="1">
      <c r="A358" s="39"/>
      <c r="B358" s="80"/>
      <c r="C358" s="10"/>
      <c r="D358" s="81" t="s">
        <v>34</v>
      </c>
      <c r="F358" s="78"/>
      <c r="G358" s="16">
        <f>E356+F356+F357</f>
        <v>18580651.729999997</v>
      </c>
      <c r="H358" s="32"/>
      <c r="J358" s="2"/>
    </row>
    <row r="359" spans="1:10" ht="12.75" customHeight="1">
      <c r="A359" s="39"/>
      <c r="B359" s="80"/>
      <c r="C359" s="10"/>
      <c r="D359" s="81"/>
      <c r="E359" s="78"/>
      <c r="G359" s="31"/>
      <c r="H359" s="32"/>
      <c r="J359" s="2"/>
    </row>
    <row r="360" spans="1:8" ht="12.75">
      <c r="A360" s="82"/>
      <c r="B360" s="83"/>
      <c r="C360" s="83"/>
      <c r="D360" s="84" t="s">
        <v>35</v>
      </c>
      <c r="E360" s="78">
        <v>2182996.93</v>
      </c>
      <c r="F360" s="78">
        <v>3989838.88</v>
      </c>
      <c r="G360" s="78">
        <f>F360+F361</f>
        <v>4149838.88</v>
      </c>
      <c r="H360" s="32"/>
    </row>
    <row r="361" spans="1:8" ht="12.75">
      <c r="A361" s="82"/>
      <c r="B361" s="83"/>
      <c r="C361" s="83"/>
      <c r="D361" s="84" t="s">
        <v>36</v>
      </c>
      <c r="E361" s="78">
        <f>E356-E360</f>
        <v>12760445.52</v>
      </c>
      <c r="F361" s="78">
        <v>160000</v>
      </c>
      <c r="G361" s="85">
        <f>G358-G360</f>
        <v>14430812.849999998</v>
      </c>
      <c r="H361" s="44"/>
    </row>
    <row r="362" spans="1:8" ht="8.25" customHeight="1">
      <c r="A362" s="82"/>
      <c r="B362" s="83"/>
      <c r="C362" s="83"/>
      <c r="D362" s="84"/>
      <c r="E362" s="78"/>
      <c r="F362" s="78"/>
      <c r="G362" s="78"/>
      <c r="H362" s="32"/>
    </row>
    <row r="363" spans="2:8" ht="11.25" customHeight="1">
      <c r="B363" s="87"/>
      <c r="C363" s="87"/>
      <c r="D363" s="88" t="s">
        <v>37</v>
      </c>
      <c r="E363" s="78">
        <f>E356/E352*100</f>
        <v>55.44267652911936</v>
      </c>
      <c r="F363" s="78"/>
      <c r="G363" s="78">
        <f>G358/G352*100</f>
        <v>70.23417618504946</v>
      </c>
      <c r="H363" s="32"/>
    </row>
    <row r="364" spans="2:8" ht="12.75">
      <c r="B364" s="87"/>
      <c r="C364" s="87"/>
      <c r="D364" s="88" t="s">
        <v>38</v>
      </c>
      <c r="E364" s="78">
        <f>E361/E352*100</f>
        <v>47.3433919727653</v>
      </c>
      <c r="F364" s="78"/>
      <c r="G364" s="78">
        <f>G361/G352*100</f>
        <v>54.5479387337064</v>
      </c>
      <c r="H364" s="32"/>
    </row>
    <row r="365" spans="2:8" ht="33.75">
      <c r="B365" s="87"/>
      <c r="C365" s="87"/>
      <c r="D365" s="89" t="s">
        <v>320</v>
      </c>
      <c r="E365" s="78">
        <f>G352</f>
        <v>26455285.36</v>
      </c>
      <c r="F365" s="78">
        <v>960297.04</v>
      </c>
      <c r="G365" s="78">
        <f>E365+F365</f>
        <v>27415582.4</v>
      </c>
      <c r="H365" s="178" t="s">
        <v>322</v>
      </c>
    </row>
    <row r="366" spans="2:8" ht="12.75">
      <c r="B366" s="87"/>
      <c r="C366" s="87"/>
      <c r="D366" s="76" t="s">
        <v>47</v>
      </c>
      <c r="F366" s="78"/>
      <c r="G366" s="78">
        <f>E366+F366</f>
        <v>0</v>
      </c>
      <c r="H366" s="49"/>
    </row>
    <row r="367" spans="2:8" ht="12.75">
      <c r="B367" s="87"/>
      <c r="C367" s="87"/>
      <c r="D367" s="176" t="s">
        <v>321</v>
      </c>
      <c r="E367" s="177">
        <f>G358</f>
        <v>18580651.729999997</v>
      </c>
      <c r="F367" s="78">
        <v>-960297.04</v>
      </c>
      <c r="G367" s="78">
        <f>E367+F367</f>
        <v>17620354.689999998</v>
      </c>
      <c r="H367" s="49">
        <f>G367/G365*100</f>
        <v>64.27131268967679</v>
      </c>
    </row>
    <row r="368" spans="2:8" ht="12.75">
      <c r="B368" s="87"/>
      <c r="C368" s="87"/>
      <c r="D368" s="92" t="s">
        <v>323</v>
      </c>
      <c r="E368" s="78">
        <f>G360</f>
        <v>4149838.88</v>
      </c>
      <c r="F368" s="90">
        <v>-960297.04</v>
      </c>
      <c r="G368" s="78">
        <f>E368+F368</f>
        <v>3189541.84</v>
      </c>
      <c r="H368" s="49">
        <f>G368/G365*100</f>
        <v>11.634047358410303</v>
      </c>
    </row>
    <row r="369" spans="2:8" ht="12.75">
      <c r="B369" s="87"/>
      <c r="C369" s="87"/>
      <c r="D369" s="92" t="s">
        <v>324</v>
      </c>
      <c r="E369" s="78"/>
      <c r="F369" s="90">
        <v>-960297.04</v>
      </c>
      <c r="G369" s="78">
        <f>G368+F369</f>
        <v>2229244.8</v>
      </c>
      <c r="H369" s="75">
        <f>G367-G369</f>
        <v>15391109.889999997</v>
      </c>
    </row>
    <row r="370" spans="2:8" ht="12.75">
      <c r="B370" s="87"/>
      <c r="C370" s="87"/>
      <c r="E370" s="78"/>
      <c r="F370" s="90"/>
      <c r="G370" s="78"/>
      <c r="H370" s="75"/>
    </row>
    <row r="371" spans="2:8" ht="12.75">
      <c r="B371" s="87"/>
      <c r="C371" s="87"/>
      <c r="D371" s="92" t="s">
        <v>325</v>
      </c>
      <c r="E371" s="78"/>
      <c r="F371" s="90">
        <v>-393940.8</v>
      </c>
      <c r="G371" s="78">
        <f>G369+F371</f>
        <v>1835303.9999999998</v>
      </c>
      <c r="H371" s="49">
        <f>H369/G365*100</f>
        <v>56.14000704212651</v>
      </c>
    </row>
    <row r="372" spans="2:8" ht="12.75">
      <c r="B372" s="87"/>
      <c r="C372" s="87"/>
      <c r="D372" s="76" t="s">
        <v>39</v>
      </c>
      <c r="E372" s="78">
        <f>E367-E368</f>
        <v>14430812.849999998</v>
      </c>
      <c r="F372" s="90"/>
      <c r="G372" s="177">
        <f>G367+F371</f>
        <v>17226413.889999997</v>
      </c>
      <c r="H372" s="179">
        <f>G372/G365*100</f>
        <v>62.83438972283149</v>
      </c>
    </row>
    <row r="373" spans="2:8" ht="12.75">
      <c r="B373" s="87"/>
      <c r="C373" s="87"/>
      <c r="D373" s="91"/>
      <c r="E373" s="90"/>
      <c r="F373" s="90"/>
      <c r="G373" s="75"/>
      <c r="H373" s="48"/>
    </row>
    <row r="374" spans="2:8" ht="12.75">
      <c r="B374" s="87"/>
      <c r="C374" s="87"/>
      <c r="D374" s="91"/>
      <c r="E374" s="90"/>
      <c r="F374" s="90"/>
      <c r="G374" s="75"/>
      <c r="H374" s="48"/>
    </row>
    <row r="375" spans="2:8" ht="12.75">
      <c r="B375" s="87"/>
      <c r="C375" s="87"/>
      <c r="D375" s="91"/>
      <c r="E375" s="90"/>
      <c r="F375" s="90"/>
      <c r="G375" s="75"/>
      <c r="H375" s="48"/>
    </row>
  </sheetData>
  <sheetProtection/>
  <mergeCells count="35">
    <mergeCell ref="B234:B241"/>
    <mergeCell ref="B175:B178"/>
    <mergeCell ref="B217:B229"/>
    <mergeCell ref="B188:B190"/>
    <mergeCell ref="B191:B193"/>
    <mergeCell ref="B129:B134"/>
    <mergeCell ref="B135:B142"/>
    <mergeCell ref="H80:H82"/>
    <mergeCell ref="B70:B87"/>
    <mergeCell ref="H105:H108"/>
    <mergeCell ref="H148:H160"/>
    <mergeCell ref="H135:H142"/>
    <mergeCell ref="B33:B34"/>
    <mergeCell ref="B66:B69"/>
    <mergeCell ref="B99:B125"/>
    <mergeCell ref="A334:D334"/>
    <mergeCell ref="A194:A201"/>
    <mergeCell ref="A179:A193"/>
    <mergeCell ref="B184:B187"/>
    <mergeCell ref="B195:B201"/>
    <mergeCell ref="B204:B210"/>
    <mergeCell ref="B295:B297"/>
    <mergeCell ref="B298:B300"/>
    <mergeCell ref="B279:B284"/>
    <mergeCell ref="B305:B306"/>
    <mergeCell ref="B293:B294"/>
    <mergeCell ref="A66:A178"/>
    <mergeCell ref="A301:A306"/>
    <mergeCell ref="A32:A36"/>
    <mergeCell ref="A203:A210"/>
    <mergeCell ref="A292:A300"/>
    <mergeCell ref="A278:A287"/>
    <mergeCell ref="A288:A291"/>
    <mergeCell ref="A213:A241"/>
    <mergeCell ref="B143:B172"/>
  </mergeCells>
  <printOptions/>
  <pageMargins left="0.35433070866141736" right="0.15748031496062992" top="0.8267716535433072" bottom="0.1968503937007874" header="0.15748031496062992" footer="0.15748031496062992"/>
  <pageSetup horizontalDpi="600" verticalDpi="600" orientation="portrait" paperSize="9" r:id="rId1"/>
  <headerFooter alignWithMargins="0">
    <oddHeader>&amp;CZał. Nr  2 a  do Uchwały Rady Miejskiej w Jezioranach  Nr XVIII/ 159 /12 z dnia 26
września 2012 uzupełnienia do  zmian wydatków w budżecie gminy na rok 2012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2012-09-26T18:33:53Z</cp:lastPrinted>
  <dcterms:created xsi:type="dcterms:W3CDTF">2010-02-10T06:47:56Z</dcterms:created>
  <dcterms:modified xsi:type="dcterms:W3CDTF">2012-11-07T09:25:06Z</dcterms:modified>
  <cp:category/>
  <cp:version/>
  <cp:contentType/>
  <cp:contentStatus/>
</cp:coreProperties>
</file>