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  <sheet name="6" sheetId="2" r:id="rId2"/>
    <sheet name="7" sheetId="3" r:id="rId3"/>
    <sheet name="7a" sheetId="4" r:id="rId4"/>
  </sheets>
  <definedNames/>
  <calcPr fullCalcOnLoad="1"/>
</workbook>
</file>

<file path=xl/sharedStrings.xml><?xml version="1.0" encoding="utf-8"?>
<sst xmlns="http://schemas.openxmlformats.org/spreadsheetml/2006/main" count="172" uniqueCount="128">
  <si>
    <t>Wyszczególnienie</t>
  </si>
  <si>
    <t>4.</t>
  </si>
  <si>
    <t>§</t>
  </si>
  <si>
    <t>Treść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</si>
  <si>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</si>
  <si>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</si>
  <si>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</si>
  <si>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</si>
  <si>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</si>
  <si>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</si>
  <si>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</si>
  <si>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</si>
  <si>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</si>
  <si>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</si>
  <si>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</si>
  <si>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</si>
  <si>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</si>
  <si>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</si>
  <si>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</si>
  <si>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</si>
  <si>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</si>
  <si>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</si>
  <si>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</si>
  <si>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</si>
  <si>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</si>
  <si>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</si>
  <si>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</si>
  <si>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</si>
  <si>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</si>
  <si>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</si>
  <si>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</si>
  <si>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</si>
  <si>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</si>
  <si>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</si>
  <si>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</si>
  <si>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</si>
  <si>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</si>
  <si>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</si>
  <si>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</si>
  <si>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</si>
  <si>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</si>
  <si>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</si>
  <si>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</si>
  <si>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</si>
  <si>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</si>
  <si>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</si>
  <si>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Dochody ogółem</t>
  </si>
  <si>
    <t>L.p.</t>
  </si>
  <si>
    <t>Klasyfikacja</t>
  </si>
  <si>
    <t>Planowane dochody</t>
  </si>
  <si>
    <t>Nadwyżka (1-2)</t>
  </si>
  <si>
    <t>Deficyt (1-2)</t>
  </si>
  <si>
    <t>Finansowanie (Przychody - Rozchody)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</si>
  <si>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</si>
  <si>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</si>
  <si>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</si>
  <si>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</si>
  <si>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</si>
  <si>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</si>
  <si>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</si>
  <si>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</si>
  <si>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</si>
  <si>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</si>
  <si>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</si>
  <si>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</si>
  <si>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</si>
  <si>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</si>
  <si>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</si>
  <si>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</si>
  <si>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</si>
  <si>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</si>
  <si>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</si>
  <si>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</si>
  <si>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</si>
  <si>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Lata spłaty kredytu/pożyczki</t>
  </si>
  <si>
    <t>Dochody ogółem:(A+B+C)</t>
  </si>
  <si>
    <t>A.</t>
  </si>
  <si>
    <t>Dochody własne, w tym:</t>
  </si>
  <si>
    <t>z majątku jednostki</t>
  </si>
  <si>
    <t>z udziału w podatkach</t>
  </si>
  <si>
    <t>B.</t>
  </si>
  <si>
    <t>Subwencje</t>
  </si>
  <si>
    <t>C.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</si>
  <si>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</si>
  <si>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</si>
  <si>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</si>
  <si>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</si>
  <si>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</si>
  <si>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</si>
  <si>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</si>
  <si>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</si>
  <si>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</si>
  <si>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</si>
  <si>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</si>
  <si>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</si>
  <si>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</si>
  <si>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</si>
  <si>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</si>
  <si>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</si>
  <si>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</si>
  <si>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>Prognoza kwoty długu gminy na rok 2010 i lata następne</t>
  </si>
  <si>
    <t>31.12.2009 r.</t>
  </si>
  <si>
    <t>Plan na 2010 r.</t>
  </si>
  <si>
    <t>w tym odsetki UE</t>
  </si>
  <si>
    <t>w tym UE</t>
  </si>
  <si>
    <t>Budżet 2010</t>
  </si>
  <si>
    <t>12.195.160,55-1.672.376,42= 10.522.784,13 - 1.347,505=9.175.279,13</t>
  </si>
  <si>
    <t>z podatków i  opłat</t>
  </si>
  <si>
    <r>
      <t xml:space="preserve">Dług/dochody (%) (art. 170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</si>
  <si>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(%) (art. 169 </t>
    </r>
    <r>
      <rPr>
        <b/>
        <i/>
        <u val="single"/>
        <sz val="9"/>
        <rFont val="Arial CE"/>
        <family val="2"/>
      </rPr>
      <t>ust. 1</t>
    </r>
    <r>
      <rPr>
        <b/>
        <i/>
        <sz val="9"/>
        <rFont val="Arial CE"/>
        <family val="2"/>
      </rPr>
      <t xml:space="preserve">  u.f.p. z 2005 r.)</t>
    </r>
  </si>
  <si>
    <r>
      <t xml:space="preserve">Dług/dochody po wyłączeniach (%) (art. 170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u.f.p. z 2005 r.)</t>
    </r>
  </si>
  <si>
    <r>
      <t xml:space="preserve">Spłaty kredytów, pożyczek do dochodów po wyłączeniach (%) (art. 169 </t>
    </r>
    <r>
      <rPr>
        <b/>
        <i/>
        <u val="single"/>
        <sz val="9"/>
        <rFont val="Arial CE"/>
        <family val="2"/>
      </rPr>
      <t>ust. 3</t>
    </r>
    <r>
      <rPr>
        <b/>
        <i/>
        <sz val="9"/>
        <rFont val="Arial CE"/>
        <family val="2"/>
      </rPr>
      <t xml:space="preserve">  u.f.p. z 2005 r.)</t>
    </r>
  </si>
  <si>
    <t>odset UE</t>
  </si>
  <si>
    <t xml:space="preserve"> Wykonanie w 2009 r.</t>
  </si>
  <si>
    <t>Wykonanie</t>
  </si>
  <si>
    <t>URM lipiec</t>
  </si>
  <si>
    <t>Pożyczki na finanso-wanie zadań reali-zowanych z udzia-łem środków pochodzących z budżetu UE</t>
  </si>
  <si>
    <t>Razem kredyty i pożyczki bez UE</t>
  </si>
  <si>
    <t>Spłaty pożyczek otrzymanych na finansowanie zadań realizowa-nych z udziałem środków pocho-dzących z budżetu UE</t>
  </si>
  <si>
    <r>
      <t>Prognozowana sytuacja finansowa gminy w latach spłaty długu (</t>
    </r>
    <r>
      <rPr>
        <b/>
        <sz val="12"/>
        <rFont val="Arial CE"/>
        <family val="2"/>
      </rPr>
      <t>rio)</t>
    </r>
  </si>
  <si>
    <t>URM sierpień</t>
  </si>
  <si>
    <t xml:space="preserve">      Przychody i rozchody budżetu w 2010 r.</t>
  </si>
  <si>
    <t xml:space="preserve">Dotacje celowei środki  pozyskane z innych żródeł </t>
  </si>
  <si>
    <t>URM październik</t>
  </si>
  <si>
    <t>URM listopad</t>
  </si>
  <si>
    <t>w tym:Środki pozyskane z innych źródeł + rozwoj.</t>
  </si>
  <si>
    <t xml:space="preserve">korekta listopada </t>
  </si>
  <si>
    <t>dług 31.12.2009 9.917.081,79 (kred i poż. Otrzymane ( +podpis umowy 1.322.204,66 razem 11.239.286,45-264.000 aneksowane+ umowa kredytowa  1.972.376,42+3.000.000 =kre,poz pobr i promesy =15.947.662,87  + do pobrania krajowe kred i poż.477.089,6969minus spłat=dług 14.778.062,28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</si>
</sst>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"/>
  </numFmts>
  <fonts count="4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sz val="8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u val="single"/>
      <sz val="9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0" fillId="2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0" borderId="12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10" fillId="2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20" borderId="12" xfId="0" applyFont="1" applyFill="1" applyBorder="1" applyAlignment="1">
      <alignment vertical="center"/>
    </xf>
    <xf numFmtId="0" fontId="0" fillId="20" borderId="12" xfId="0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6" xfId="0" applyNumberFormat="1" applyBorder="1" applyAlignment="1">
      <alignment vertical="center"/>
    </xf>
    <xf numFmtId="0" fontId="16" fillId="0" borderId="13" xfId="0" applyFont="1" applyBorder="1" applyAlignment="1">
      <alignment vertical="center"/>
    </xf>
    <xf numFmtId="4" fontId="16" fillId="0" borderId="13" xfId="0" applyNumberFormat="1" applyFont="1" applyBorder="1" applyAlignment="1">
      <alignment vertical="center"/>
    </xf>
    <xf numFmtId="0" fontId="10" fillId="20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/>
    </xf>
    <xf numFmtId="4" fontId="6" fillId="0" borderId="12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14" fillId="0" borderId="20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15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16" fillId="0" borderId="21" xfId="0" applyNumberFormat="1" applyFont="1" applyBorder="1" applyAlignment="1">
      <alignment vertical="center"/>
    </xf>
    <xf numFmtId="4" fontId="17" fillId="0" borderId="17" xfId="0" applyNumberFormat="1" applyFont="1" applyBorder="1" applyAlignment="1">
      <alignment vertical="center"/>
    </xf>
    <xf numFmtId="4" fontId="17" fillId="0" borderId="21" xfId="0" applyNumberFormat="1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21" xfId="0" applyFont="1" applyBorder="1" applyAlignment="1">
      <alignment vertical="center"/>
    </xf>
    <xf numFmtId="176" fontId="17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0" fillId="20" borderId="31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20" borderId="27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center"/>
    </xf>
    <xf numFmtId="0" fontId="10" fillId="20" borderId="34" xfId="0" applyFont="1" applyFill="1" applyBorder="1" applyAlignment="1">
      <alignment horizontal="center" vertical="center"/>
    </xf>
    <xf numFmtId="0" fontId="39" fillId="0" borderId="20" xfId="0" applyFont="1" applyBorder="1" applyAlignment="1">
      <alignment vertical="center"/>
    </xf>
    <xf numFmtId="4" fontId="40" fillId="0" borderId="20" xfId="0" applyNumberFormat="1" applyFont="1" applyBorder="1" applyAlignment="1">
      <alignment vertical="center"/>
    </xf>
    <xf numFmtId="4" fontId="40" fillId="0" borderId="20" xfId="0" applyNumberFormat="1" applyFont="1" applyBorder="1" applyAlignment="1">
      <alignment vertical="center"/>
    </xf>
    <xf numFmtId="4" fontId="39" fillId="0" borderId="2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41" fillId="0" borderId="20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13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0" xfId="0" applyFont="1" applyBorder="1" applyAlignment="1">
      <alignment vertical="center" wrapText="1"/>
    </xf>
    <xf numFmtId="4" fontId="40" fillId="0" borderId="17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" fontId="41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20" fillId="20" borderId="30" xfId="0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vertical="center"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4" fontId="6" fillId="0" borderId="17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0" fontId="4" fillId="20" borderId="36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20" borderId="35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3.75390625" style="1" customWidth="1"/>
    <col min="2" max="2" width="14.75390625" style="1" customWidth="1"/>
    <col min="3" max="3" width="4.00390625" style="1" customWidth="1"/>
    <col min="4" max="4" width="11.00390625" style="1" customWidth="1"/>
    <col min="5" max="5" width="10.75390625" style="111" customWidth="1"/>
    <col min="6" max="6" width="10.625" style="1" customWidth="1"/>
    <col min="7" max="7" width="10.875" style="118" customWidth="1"/>
    <col min="8" max="8" width="11.125" style="1" customWidth="1"/>
    <col min="9" max="9" width="12.25390625" style="1" bestFit="1" customWidth="1"/>
    <col min="10" max="16384" width="9.125" style="1" customWidth="1"/>
  </cols>
  <sheetData>
    <row r="1" spans="1:3" ht="15" customHeight="1">
      <c r="A1" s="141"/>
      <c r="B1" s="141"/>
      <c r="C1" s="141"/>
    </row>
    <row r="2" spans="1:10" ht="36" customHeight="1">
      <c r="A2" s="135" t="s">
        <v>121</v>
      </c>
      <c r="B2" s="135"/>
      <c r="C2" s="135"/>
      <c r="D2" s="135"/>
      <c r="E2" s="136"/>
      <c r="F2" s="136"/>
      <c r="G2" s="129"/>
      <c r="H2" s="128"/>
      <c r="I2" s="128"/>
      <c r="J2" s="128"/>
    </row>
    <row r="5" spans="1:4" ht="12.75">
      <c r="A5" s="102" t="s">
        <v>47</v>
      </c>
      <c r="B5" s="103" t="s">
        <v>3</v>
      </c>
      <c r="C5" s="31" t="s">
        <v>48</v>
      </c>
      <c r="D5" s="66"/>
    </row>
    <row r="6" spans="1:9" ht="12.75" customHeight="1">
      <c r="A6" s="20"/>
      <c r="B6" s="25"/>
      <c r="C6" s="16" t="s">
        <v>2</v>
      </c>
      <c r="D6" s="139" t="s">
        <v>105</v>
      </c>
      <c r="E6" s="131" t="s">
        <v>115</v>
      </c>
      <c r="F6" s="116"/>
      <c r="G6" s="119"/>
      <c r="H6" s="117"/>
      <c r="I6" s="123"/>
    </row>
    <row r="7" spans="1:9" ht="23.25" thickBot="1">
      <c r="A7" s="104"/>
      <c r="B7" s="105"/>
      <c r="C7" s="106"/>
      <c r="D7" s="140"/>
      <c r="E7" s="132"/>
      <c r="F7" s="116" t="s">
        <v>120</v>
      </c>
      <c r="G7" s="120" t="s">
        <v>123</v>
      </c>
      <c r="H7" s="117" t="s">
        <v>124</v>
      </c>
      <c r="I7" s="125" t="s">
        <v>126</v>
      </c>
    </row>
    <row r="8" spans="1:9" ht="9" customHeight="1" thickBot="1">
      <c r="A8" s="99">
        <v>1</v>
      </c>
      <c r="B8" s="100">
        <v>2</v>
      </c>
      <c r="C8" s="101">
        <v>3</v>
      </c>
      <c r="D8" s="98"/>
      <c r="E8" s="107"/>
      <c r="F8" s="116"/>
      <c r="G8" s="119"/>
      <c r="H8" s="117"/>
      <c r="I8" s="123"/>
    </row>
    <row r="9" spans="1:9" ht="19.5" customHeight="1">
      <c r="A9" s="77" t="s">
        <v>5</v>
      </c>
      <c r="B9" s="78" t="s">
        <v>49</v>
      </c>
      <c r="C9" s="32"/>
      <c r="D9" s="93">
        <v>28260816.09</v>
      </c>
      <c r="E9" s="108">
        <v>27702344.17</v>
      </c>
      <c r="F9" s="57">
        <v>24002323.43</v>
      </c>
      <c r="G9" s="109">
        <v>23737703.94</v>
      </c>
      <c r="H9" s="121">
        <v>22354958.3</v>
      </c>
      <c r="I9" s="130">
        <v>22354958.3</v>
      </c>
    </row>
    <row r="10" spans="1:9" ht="19.5" customHeight="1">
      <c r="A10" s="79" t="s">
        <v>6</v>
      </c>
      <c r="B10" s="80" t="s">
        <v>45</v>
      </c>
      <c r="C10" s="32"/>
      <c r="D10" s="93">
        <v>36399475.84</v>
      </c>
      <c r="E10" s="108">
        <v>35868305.15</v>
      </c>
      <c r="F10" s="57">
        <v>28263202.01</v>
      </c>
      <c r="G10" s="109">
        <v>28229624.4</v>
      </c>
      <c r="H10" s="121">
        <v>26894938.79</v>
      </c>
      <c r="I10" s="130">
        <v>26894938.79</v>
      </c>
    </row>
    <row r="11" spans="1:9" ht="12.75" customHeight="1">
      <c r="A11" s="79"/>
      <c r="B11" s="80" t="s">
        <v>50</v>
      </c>
      <c r="C11" s="32"/>
      <c r="D11" s="93"/>
      <c r="E11" s="110"/>
      <c r="F11" s="116"/>
      <c r="G11" s="109"/>
      <c r="H11" s="117"/>
      <c r="I11" s="123"/>
    </row>
    <row r="12" spans="1:9" ht="19.5" customHeight="1" thickBot="1">
      <c r="A12" s="81"/>
      <c r="B12" s="82" t="s">
        <v>51</v>
      </c>
      <c r="C12" s="32"/>
      <c r="D12" s="56">
        <f aca="true" t="shared" si="0" ref="D12:I12">D9-D10</f>
        <v>-8138659.750000004</v>
      </c>
      <c r="E12" s="109">
        <f t="shared" si="0"/>
        <v>-8165960.979999997</v>
      </c>
      <c r="F12" s="109">
        <f t="shared" si="0"/>
        <v>-4260878.580000002</v>
      </c>
      <c r="G12" s="109">
        <f t="shared" si="0"/>
        <v>-4491920.459999997</v>
      </c>
      <c r="H12" s="121">
        <f t="shared" si="0"/>
        <v>-4539980.489999998</v>
      </c>
      <c r="I12" s="121">
        <f t="shared" si="0"/>
        <v>-4539980.489999998</v>
      </c>
    </row>
    <row r="13" spans="1:9" ht="29.25" customHeight="1" thickBot="1">
      <c r="A13" s="83" t="s">
        <v>4</v>
      </c>
      <c r="B13" s="126" t="s">
        <v>52</v>
      </c>
      <c r="C13" s="33"/>
      <c r="D13" s="57">
        <f aca="true" t="shared" si="1" ref="D13:I13">D15-D26</f>
        <v>8138659.75</v>
      </c>
      <c r="E13" s="109">
        <f t="shared" si="1"/>
        <v>8165960.9799999995</v>
      </c>
      <c r="F13" s="109">
        <f t="shared" si="1"/>
        <v>4260878.579999999</v>
      </c>
      <c r="G13" s="109">
        <f t="shared" si="1"/>
        <v>4491920.46</v>
      </c>
      <c r="H13" s="121">
        <f t="shared" si="1"/>
        <v>4218980.489999999</v>
      </c>
      <c r="I13" s="121">
        <f t="shared" si="1"/>
        <v>4539980.489999999</v>
      </c>
    </row>
    <row r="14" spans="1:9" ht="14.25" customHeight="1" thickBot="1">
      <c r="A14" s="96"/>
      <c r="B14" s="97"/>
      <c r="C14" s="33"/>
      <c r="D14" s="57">
        <f>D12-D26</f>
        <v>-9811036.170000004</v>
      </c>
      <c r="E14" s="109">
        <f>E15-E26</f>
        <v>8165960.9799999995</v>
      </c>
      <c r="F14" s="109">
        <f>F15-F26</f>
        <v>4260878.579999999</v>
      </c>
      <c r="G14" s="109">
        <f>G15-G26</f>
        <v>4491920.46</v>
      </c>
      <c r="H14" s="121">
        <f>H15-H26</f>
        <v>4218980.489999999</v>
      </c>
      <c r="I14" s="127">
        <f>I12-I26</f>
        <v>-6507670.769999999</v>
      </c>
    </row>
    <row r="15" spans="1:9" ht="19.5" customHeight="1" thickBot="1">
      <c r="A15" s="133" t="s">
        <v>17</v>
      </c>
      <c r="B15" s="134"/>
      <c r="C15" s="32"/>
      <c r="D15" s="57">
        <f aca="true" t="shared" si="2" ref="D15:I15">D16+D17+D18+D20+D21+D22+D23+D24+D25</f>
        <v>9811036.17</v>
      </c>
      <c r="E15" s="109">
        <f t="shared" si="2"/>
        <v>9812651.26</v>
      </c>
      <c r="F15" s="109">
        <f t="shared" si="2"/>
        <v>6166838.859999999</v>
      </c>
      <c r="G15" s="109">
        <f t="shared" si="2"/>
        <v>6413296.88</v>
      </c>
      <c r="H15" s="121">
        <f t="shared" si="2"/>
        <v>6186670.77</v>
      </c>
      <c r="I15" s="121">
        <f t="shared" si="2"/>
        <v>6507670.77</v>
      </c>
    </row>
    <row r="16" spans="1:9" ht="15" customHeight="1">
      <c r="A16" s="84" t="s">
        <v>5</v>
      </c>
      <c r="B16" s="85" t="s">
        <v>11</v>
      </c>
      <c r="C16" s="34" t="s">
        <v>18</v>
      </c>
      <c r="D16" s="93">
        <v>4167221.17</v>
      </c>
      <c r="E16" s="109">
        <v>5446581.8</v>
      </c>
      <c r="F16" s="57">
        <v>4369268.8</v>
      </c>
      <c r="G16" s="109">
        <v>4868773.18</v>
      </c>
      <c r="H16" s="121">
        <v>4940284.04</v>
      </c>
      <c r="I16" s="127">
        <v>5261284.04</v>
      </c>
    </row>
    <row r="17" spans="1:9" ht="15.75" customHeight="1">
      <c r="A17" s="79" t="s">
        <v>6</v>
      </c>
      <c r="B17" s="80" t="s">
        <v>12</v>
      </c>
      <c r="C17" s="34" t="s">
        <v>18</v>
      </c>
      <c r="D17" s="93">
        <v>1056235</v>
      </c>
      <c r="E17" s="109">
        <v>846000</v>
      </c>
      <c r="F17" s="57">
        <v>846000</v>
      </c>
      <c r="G17" s="109">
        <v>533000</v>
      </c>
      <c r="H17" s="121">
        <v>523000</v>
      </c>
      <c r="I17" s="127">
        <v>523000</v>
      </c>
    </row>
    <row r="18" spans="1:9" ht="64.5" customHeight="1">
      <c r="A18" s="79" t="s">
        <v>7</v>
      </c>
      <c r="B18" s="86" t="s">
        <v>116</v>
      </c>
      <c r="C18" s="34" t="s">
        <v>37</v>
      </c>
      <c r="D18" s="93">
        <v>4587580</v>
      </c>
      <c r="E18" s="109">
        <v>3520069.46</v>
      </c>
      <c r="F18" s="57">
        <v>951570.06</v>
      </c>
      <c r="G18" s="109">
        <v>1011523.7</v>
      </c>
      <c r="H18" s="121">
        <v>723386.73</v>
      </c>
      <c r="I18" s="127">
        <v>723386.73</v>
      </c>
    </row>
    <row r="19" spans="1:9" ht="24.75" customHeight="1">
      <c r="A19" s="79"/>
      <c r="B19" s="87" t="s">
        <v>117</v>
      </c>
      <c r="C19" s="94"/>
      <c r="D19" s="58">
        <f aca="true" t="shared" si="3" ref="D19:I19">D16+D17</f>
        <v>5223456.17</v>
      </c>
      <c r="E19" s="112">
        <f t="shared" si="3"/>
        <v>6292581.8</v>
      </c>
      <c r="F19" s="112">
        <f t="shared" si="3"/>
        <v>5215268.8</v>
      </c>
      <c r="G19" s="112">
        <f t="shared" si="3"/>
        <v>5401773.18</v>
      </c>
      <c r="H19" s="124">
        <f t="shared" si="3"/>
        <v>5463284.04</v>
      </c>
      <c r="I19" s="124">
        <f t="shared" si="3"/>
        <v>5784284.04</v>
      </c>
    </row>
    <row r="20" spans="1:9" ht="15" customHeight="1">
      <c r="A20" s="79" t="s">
        <v>1</v>
      </c>
      <c r="B20" s="80" t="s">
        <v>20</v>
      </c>
      <c r="C20" s="34" t="s">
        <v>38</v>
      </c>
      <c r="D20" s="67"/>
      <c r="E20" s="110"/>
      <c r="F20" s="57"/>
      <c r="G20" s="109"/>
      <c r="H20" s="117"/>
      <c r="I20" s="127"/>
    </row>
    <row r="21" spans="1:9" ht="13.5" customHeight="1">
      <c r="A21" s="79" t="s">
        <v>10</v>
      </c>
      <c r="B21" s="80" t="s">
        <v>53</v>
      </c>
      <c r="C21" s="34" t="s">
        <v>39</v>
      </c>
      <c r="D21" s="67"/>
      <c r="E21" s="110"/>
      <c r="F21" s="116"/>
      <c r="G21" s="109"/>
      <c r="H21" s="117"/>
      <c r="I21" s="127"/>
    </row>
    <row r="22" spans="1:9" ht="15" customHeight="1">
      <c r="A22" s="79" t="s">
        <v>13</v>
      </c>
      <c r="B22" s="80" t="s">
        <v>14</v>
      </c>
      <c r="C22" s="34" t="s">
        <v>19</v>
      </c>
      <c r="D22" s="67"/>
      <c r="E22" s="110"/>
      <c r="F22" s="116"/>
      <c r="G22" s="109"/>
      <c r="H22" s="117"/>
      <c r="I22" s="127"/>
    </row>
    <row r="23" spans="1:9" ht="14.25" customHeight="1">
      <c r="A23" s="79" t="s">
        <v>16</v>
      </c>
      <c r="B23" s="80" t="s">
        <v>54</v>
      </c>
      <c r="C23" s="34" t="s">
        <v>23</v>
      </c>
      <c r="D23" s="67"/>
      <c r="E23" s="110"/>
      <c r="F23" s="116"/>
      <c r="G23" s="109"/>
      <c r="H23" s="117"/>
      <c r="I23" s="127"/>
    </row>
    <row r="24" spans="1:9" ht="15" customHeight="1">
      <c r="A24" s="79" t="s">
        <v>22</v>
      </c>
      <c r="B24" s="80" t="s">
        <v>36</v>
      </c>
      <c r="C24" s="34" t="s">
        <v>55</v>
      </c>
      <c r="D24" s="67"/>
      <c r="E24" s="110"/>
      <c r="F24" s="116"/>
      <c r="G24" s="109"/>
      <c r="H24" s="117"/>
      <c r="I24" s="127"/>
    </row>
    <row r="25" spans="1:9" ht="19.5" customHeight="1" thickBot="1">
      <c r="A25" s="77" t="s">
        <v>34</v>
      </c>
      <c r="B25" s="78" t="s">
        <v>35</v>
      </c>
      <c r="C25" s="95" t="s">
        <v>21</v>
      </c>
      <c r="D25" s="93"/>
      <c r="E25" s="110"/>
      <c r="F25" s="116"/>
      <c r="G25" s="109"/>
      <c r="H25" s="117"/>
      <c r="I25" s="127"/>
    </row>
    <row r="26" spans="1:9" ht="19.5" customHeight="1" thickBot="1">
      <c r="A26" s="133" t="s">
        <v>56</v>
      </c>
      <c r="B26" s="134"/>
      <c r="C26" s="95"/>
      <c r="D26" s="57">
        <f>D27+D28</f>
        <v>1672376.42</v>
      </c>
      <c r="E26" s="109">
        <f>E27+E28+E29</f>
        <v>1646690.28</v>
      </c>
      <c r="F26" s="109">
        <f>F27+F28+F29+F30</f>
        <v>1905960.28</v>
      </c>
      <c r="G26" s="109">
        <f>G27+G28+G29+G30</f>
        <v>1921376.42</v>
      </c>
      <c r="H26" s="121">
        <f>H27+H28+H29+H30</f>
        <v>1967690.28</v>
      </c>
      <c r="I26" s="121">
        <f>I27+I28+I29+I30</f>
        <v>1967690.28</v>
      </c>
    </row>
    <row r="27" spans="1:9" ht="19.5" customHeight="1">
      <c r="A27" s="88" t="s">
        <v>5</v>
      </c>
      <c r="B27" s="89" t="s">
        <v>40</v>
      </c>
      <c r="C27" s="95" t="s">
        <v>25</v>
      </c>
      <c r="D27" s="93">
        <v>1374974.7</v>
      </c>
      <c r="E27" s="110">
        <v>1368238.56</v>
      </c>
      <c r="F27" s="57">
        <v>1627508.56</v>
      </c>
      <c r="G27" s="109">
        <v>1642924.7</v>
      </c>
      <c r="H27" s="121">
        <v>1368238.56</v>
      </c>
      <c r="I27" s="127">
        <v>1368238.56</v>
      </c>
    </row>
    <row r="28" spans="1:9" ht="19.5" customHeight="1">
      <c r="A28" s="79" t="s">
        <v>6</v>
      </c>
      <c r="B28" s="80" t="s">
        <v>24</v>
      </c>
      <c r="C28" s="95" t="s">
        <v>25</v>
      </c>
      <c r="D28" s="93">
        <v>297401.72</v>
      </c>
      <c r="E28" s="110">
        <v>33201.72</v>
      </c>
      <c r="F28" s="57">
        <v>33201.72</v>
      </c>
      <c r="G28" s="109">
        <v>33201.72</v>
      </c>
      <c r="H28" s="121">
        <v>33201.72</v>
      </c>
      <c r="I28" s="127">
        <v>33201.72</v>
      </c>
    </row>
    <row r="29" spans="1:9" ht="84" customHeight="1">
      <c r="A29" s="79" t="s">
        <v>7</v>
      </c>
      <c r="B29" s="86" t="s">
        <v>118</v>
      </c>
      <c r="C29" s="95" t="s">
        <v>44</v>
      </c>
      <c r="D29" s="93"/>
      <c r="E29" s="110">
        <v>245250</v>
      </c>
      <c r="F29" s="57">
        <v>245250</v>
      </c>
      <c r="G29" s="109">
        <v>245250</v>
      </c>
      <c r="H29" s="121">
        <v>245250</v>
      </c>
      <c r="I29" s="127">
        <v>245250</v>
      </c>
    </row>
    <row r="30" spans="1:9" ht="14.25" customHeight="1">
      <c r="A30" s="79" t="s">
        <v>1</v>
      </c>
      <c r="B30" s="80" t="s">
        <v>41</v>
      </c>
      <c r="C30" s="95" t="s">
        <v>33</v>
      </c>
      <c r="D30" s="93"/>
      <c r="E30" s="110"/>
      <c r="F30" s="57"/>
      <c r="G30" s="109"/>
      <c r="H30" s="121">
        <v>321000</v>
      </c>
      <c r="I30" s="127">
        <v>321000</v>
      </c>
    </row>
    <row r="31" spans="1:9" ht="15" customHeight="1">
      <c r="A31" s="79" t="s">
        <v>10</v>
      </c>
      <c r="B31" s="80" t="s">
        <v>42</v>
      </c>
      <c r="C31" s="95" t="s">
        <v>27</v>
      </c>
      <c r="D31" s="93"/>
      <c r="E31" s="110"/>
      <c r="F31" s="57"/>
      <c r="G31" s="109"/>
      <c r="H31" s="117"/>
      <c r="I31" s="123"/>
    </row>
    <row r="32" spans="1:9" ht="16.5" customHeight="1">
      <c r="A32" s="79" t="s">
        <v>13</v>
      </c>
      <c r="B32" s="80" t="s">
        <v>15</v>
      </c>
      <c r="C32" s="95" t="s">
        <v>28</v>
      </c>
      <c r="D32" s="93"/>
      <c r="E32" s="110"/>
      <c r="F32" s="116"/>
      <c r="G32" s="109"/>
      <c r="H32" s="117"/>
      <c r="I32" s="123"/>
    </row>
    <row r="33" spans="1:9" ht="14.25" customHeight="1">
      <c r="A33" s="79" t="s">
        <v>16</v>
      </c>
      <c r="B33" s="90" t="s">
        <v>43</v>
      </c>
      <c r="C33" s="95" t="s">
        <v>29</v>
      </c>
      <c r="D33" s="93"/>
      <c r="E33" s="110"/>
      <c r="F33" s="116"/>
      <c r="G33" s="109"/>
      <c r="H33" s="117"/>
      <c r="I33" s="123"/>
    </row>
    <row r="34" spans="1:9" ht="19.5" customHeight="1" thickBot="1">
      <c r="A34" s="91" t="s">
        <v>22</v>
      </c>
      <c r="B34" s="92" t="s">
        <v>30</v>
      </c>
      <c r="C34" s="34" t="s">
        <v>26</v>
      </c>
      <c r="D34" s="67"/>
      <c r="E34" s="110"/>
      <c r="F34" s="116"/>
      <c r="G34" s="109"/>
      <c r="H34" s="117"/>
      <c r="I34" s="123"/>
    </row>
    <row r="35" spans="1:4" ht="19.5" customHeight="1">
      <c r="A35" s="137"/>
      <c r="B35" s="138"/>
      <c r="C35" s="138"/>
      <c r="D35" s="138"/>
    </row>
    <row r="36" ht="12.75">
      <c r="A36" s="2"/>
    </row>
    <row r="37" spans="1:2" ht="14.25">
      <c r="A37" s="2" t="s">
        <v>58</v>
      </c>
      <c r="B37" s="1" t="s">
        <v>57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7">
    <mergeCell ref="A1:C1"/>
    <mergeCell ref="E6:E7"/>
    <mergeCell ref="A15:B15"/>
    <mergeCell ref="A2:F2"/>
    <mergeCell ref="A35:D35"/>
    <mergeCell ref="A26:B26"/>
    <mergeCell ref="D6:D7"/>
  </mergeCells>
  <printOptions horizontalCentered="1" verticalCentered="1"/>
  <pageMargins left="0.16" right="0.16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1
do uchwały Rady Miejskiej w Jezioranach nr  III/ 7/2010
z dnia 17 grudnia   2010r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 horizontalCentered="1"/>
  <pageMargins left="0.3937007874015748" right="0.3937007874015748" top="0.64" bottom="0.984251968503937" header="0.22" footer="0.5118110236220472"/>
  <pageSetup horizontalDpi="600" verticalDpi="600" orientation="landscape" paperSize="9" scale="95" r:id="rId1"/>
  <headerFooter alignWithMargins="0">
    <oddHeader>&amp;R&amp;9Załącznik nr 6 
do uchwały Rady Miejskiej w Jezioranach  nr XXXVII/  /2010
z dnia 12 listopada 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A1" sqref="A1:M25"/>
    </sheetView>
  </sheetViews>
  <sheetFormatPr defaultColWidth="9.00390625" defaultRowHeight="12.75"/>
  <cols>
    <col min="1" max="1" width="4.75390625" style="0" bestFit="1" customWidth="1"/>
    <col min="2" max="2" width="18.875" style="0" customWidth="1"/>
    <col min="3" max="4" width="12.125" style="0" customWidth="1"/>
    <col min="5" max="5" width="11.125" style="0" customWidth="1"/>
    <col min="6" max="6" width="11.00390625" style="0" customWidth="1"/>
    <col min="7" max="7" width="10.625" style="0" customWidth="1"/>
    <col min="8" max="8" width="10.75390625" style="0" customWidth="1"/>
    <col min="9" max="9" width="11.125" style="0" customWidth="1"/>
    <col min="10" max="10" width="10.875" style="0" customWidth="1"/>
    <col min="11" max="11" width="9.75390625" style="0" customWidth="1"/>
    <col min="12" max="12" width="8.875" style="0" customWidth="1"/>
    <col min="13" max="13" width="9.00390625" style="0" customWidth="1"/>
    <col min="14" max="14" width="11.25390625" style="0" bestFit="1" customWidth="1"/>
  </cols>
  <sheetData>
    <row r="1" spans="1:13" ht="18">
      <c r="A1" s="145" t="s">
        <v>100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thickBot="1">
      <c r="A3" s="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7" t="s">
        <v>32</v>
      </c>
    </row>
    <row r="4" spans="1:13" ht="15.75" customHeight="1" thickBot="1">
      <c r="A4" s="19"/>
      <c r="B4" s="4"/>
      <c r="C4" s="4"/>
      <c r="D4" s="142" t="s">
        <v>59</v>
      </c>
      <c r="E4" s="143"/>
      <c r="F4" s="143"/>
      <c r="G4" s="143"/>
      <c r="H4" s="143"/>
      <c r="I4" s="143"/>
      <c r="J4" s="143"/>
      <c r="K4" s="143"/>
      <c r="L4" s="143"/>
      <c r="M4" s="144"/>
    </row>
    <row r="5" spans="1:13" ht="15.75" customHeight="1">
      <c r="A5" s="23"/>
      <c r="B5" s="18" t="s">
        <v>60</v>
      </c>
      <c r="C5" s="18" t="s">
        <v>114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customHeight="1">
      <c r="A6" s="23"/>
      <c r="B6" s="18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ht="15.75" customHeight="1">
      <c r="A7" s="18" t="s">
        <v>47</v>
      </c>
      <c r="B7" s="18" t="s">
        <v>61</v>
      </c>
      <c r="C7" s="18" t="s">
        <v>62</v>
      </c>
      <c r="D7" s="18">
        <v>2010</v>
      </c>
      <c r="E7" s="18">
        <v>2011</v>
      </c>
      <c r="F7" s="18">
        <v>2012</v>
      </c>
      <c r="G7" s="18">
        <v>2013</v>
      </c>
      <c r="H7" s="18">
        <v>2014</v>
      </c>
      <c r="I7" s="18">
        <v>2015</v>
      </c>
      <c r="J7" s="18">
        <v>2016</v>
      </c>
      <c r="K7" s="18">
        <v>2017</v>
      </c>
      <c r="L7" s="18">
        <v>2018</v>
      </c>
      <c r="M7" s="18">
        <v>2019</v>
      </c>
      <c r="N7" s="18">
        <v>2020</v>
      </c>
    </row>
    <row r="8" spans="1:13" ht="15.75" customHeight="1">
      <c r="A8" s="23"/>
      <c r="B8" s="24"/>
      <c r="C8" s="18" t="s">
        <v>101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5.75" customHeight="1" thickBot="1">
      <c r="A9" s="23"/>
      <c r="B9" s="24"/>
      <c r="C9" s="18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7.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/>
      <c r="G10" s="5"/>
      <c r="H10" s="5"/>
      <c r="I10" s="5"/>
      <c r="J10" s="5"/>
      <c r="K10" s="5"/>
      <c r="L10" s="5"/>
      <c r="M10" s="5">
        <v>6</v>
      </c>
    </row>
    <row r="11" spans="1:13" ht="22.5" customHeight="1">
      <c r="A11" s="6" t="s">
        <v>5</v>
      </c>
      <c r="B11" s="54" t="s">
        <v>63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4" ht="19.5" customHeight="1">
      <c r="A12" s="7" t="s">
        <v>6</v>
      </c>
      <c r="B12" s="38" t="s">
        <v>11</v>
      </c>
      <c r="C12" s="35">
        <f aca="true" t="shared" si="0" ref="C12:L12">C23-C13</f>
        <v>7866124.899999999</v>
      </c>
      <c r="D12" s="35">
        <f t="shared" si="0"/>
        <v>12449357.079999998</v>
      </c>
      <c r="E12" s="35">
        <f t="shared" si="0"/>
        <v>10678267.02</v>
      </c>
      <c r="F12" s="35">
        <f t="shared" si="0"/>
        <v>9064003.02</v>
      </c>
      <c r="G12" s="35">
        <f t="shared" si="0"/>
        <v>7489878.9799999995</v>
      </c>
      <c r="H12" s="35">
        <f t="shared" si="0"/>
        <v>5813254.949999999</v>
      </c>
      <c r="I12" s="35">
        <f t="shared" si="0"/>
        <v>4359631</v>
      </c>
      <c r="J12" s="35">
        <f t="shared" si="0"/>
        <v>2896000</v>
      </c>
      <c r="K12" s="35">
        <f t="shared" si="0"/>
        <v>1500000</v>
      </c>
      <c r="L12" s="35">
        <f t="shared" si="0"/>
        <v>750000</v>
      </c>
      <c r="M12" s="35">
        <v>0</v>
      </c>
      <c r="N12" s="122">
        <v>0</v>
      </c>
    </row>
    <row r="13" spans="1:13" ht="19.5" customHeight="1">
      <c r="A13" s="7" t="s">
        <v>7</v>
      </c>
      <c r="B13" s="38" t="s">
        <v>12</v>
      </c>
      <c r="C13" s="41">
        <v>2050956.89</v>
      </c>
      <c r="D13" s="35">
        <v>2328705.2</v>
      </c>
      <c r="E13" s="35">
        <v>1976371</v>
      </c>
      <c r="F13" s="35">
        <v>1536796</v>
      </c>
      <c r="G13" s="35">
        <v>1006583.2</v>
      </c>
      <c r="H13" s="35">
        <v>580748.4</v>
      </c>
      <c r="I13" s="35">
        <v>200000</v>
      </c>
      <c r="J13" s="47">
        <v>100000</v>
      </c>
      <c r="K13" s="47">
        <v>0</v>
      </c>
      <c r="L13" s="47">
        <v>0</v>
      </c>
      <c r="M13" s="37">
        <v>0</v>
      </c>
    </row>
    <row r="14" spans="1:13" ht="19.5" customHeight="1">
      <c r="A14" s="7" t="s">
        <v>1</v>
      </c>
      <c r="B14" s="38" t="s">
        <v>64</v>
      </c>
      <c r="C14" s="8"/>
      <c r="D14" s="8"/>
      <c r="E14" s="8"/>
      <c r="F14" s="8"/>
      <c r="G14" s="8"/>
      <c r="H14" s="8"/>
      <c r="I14" s="8"/>
      <c r="J14" s="48"/>
      <c r="K14" s="48"/>
      <c r="L14" s="48"/>
      <c r="M14" s="8"/>
    </row>
    <row r="15" spans="1:13" ht="19.5" customHeight="1">
      <c r="A15" s="6" t="s">
        <v>10</v>
      </c>
      <c r="B15" s="45" t="s">
        <v>65</v>
      </c>
      <c r="C15" s="8"/>
      <c r="D15" s="8"/>
      <c r="E15" s="8"/>
      <c r="F15" s="8"/>
      <c r="G15" s="8"/>
      <c r="H15" s="8"/>
      <c r="I15" s="8"/>
      <c r="J15" s="48"/>
      <c r="K15" s="48"/>
      <c r="L15" s="48"/>
      <c r="M15" s="8"/>
    </row>
    <row r="16" spans="1:13" ht="26.25" customHeight="1">
      <c r="A16" s="6"/>
      <c r="B16" s="46" t="s">
        <v>66</v>
      </c>
      <c r="C16" s="8"/>
      <c r="D16" s="8"/>
      <c r="E16" s="8"/>
      <c r="F16" s="8"/>
      <c r="G16" s="8"/>
      <c r="H16" s="8"/>
      <c r="I16" s="8"/>
      <c r="J16" s="48"/>
      <c r="K16" s="48"/>
      <c r="L16" s="48"/>
      <c r="M16" s="8"/>
    </row>
    <row r="17" spans="1:13" ht="19.5" customHeight="1">
      <c r="A17" s="6"/>
      <c r="B17" s="45" t="s">
        <v>67</v>
      </c>
      <c r="C17" s="8"/>
      <c r="D17" s="8"/>
      <c r="E17" s="8"/>
      <c r="F17" s="8"/>
      <c r="G17" s="8"/>
      <c r="H17" s="8"/>
      <c r="I17" s="8"/>
      <c r="J17" s="48"/>
      <c r="K17" s="48"/>
      <c r="L17" s="48"/>
      <c r="M17" s="8"/>
    </row>
    <row r="18" spans="1:13" ht="19.5" customHeight="1">
      <c r="A18" s="6"/>
      <c r="B18" s="52" t="s">
        <v>68</v>
      </c>
      <c r="C18" s="8"/>
      <c r="D18" s="8"/>
      <c r="E18" s="8"/>
      <c r="F18" s="8"/>
      <c r="G18" s="8"/>
      <c r="H18" s="8"/>
      <c r="I18" s="8"/>
      <c r="J18" s="48"/>
      <c r="K18" s="48"/>
      <c r="L18" s="48"/>
      <c r="M18" s="8"/>
    </row>
    <row r="19" spans="1:13" ht="19.5" customHeight="1">
      <c r="A19" s="6"/>
      <c r="B19" s="52" t="s">
        <v>69</v>
      </c>
      <c r="C19" s="8"/>
      <c r="D19" s="8"/>
      <c r="E19" s="8"/>
      <c r="F19" s="8"/>
      <c r="G19" s="8"/>
      <c r="H19" s="8"/>
      <c r="I19" s="8"/>
      <c r="J19" s="48"/>
      <c r="K19" s="48"/>
      <c r="L19" s="48"/>
      <c r="M19" s="8"/>
    </row>
    <row r="20" spans="1:13" ht="25.5" customHeight="1">
      <c r="A20" s="6"/>
      <c r="B20" s="53" t="s">
        <v>70</v>
      </c>
      <c r="C20" s="8"/>
      <c r="D20" s="8"/>
      <c r="E20" s="8"/>
      <c r="F20" s="8"/>
      <c r="G20" s="8"/>
      <c r="H20" s="8"/>
      <c r="I20" s="8"/>
      <c r="J20" s="48"/>
      <c r="K20" s="48"/>
      <c r="L20" s="48"/>
      <c r="M20" s="8"/>
    </row>
    <row r="21" spans="1:13" ht="19.5" customHeight="1">
      <c r="A21" s="9"/>
      <c r="B21" s="52" t="s">
        <v>71</v>
      </c>
      <c r="C21" s="8"/>
      <c r="D21" s="8"/>
      <c r="E21" s="8"/>
      <c r="F21" s="8"/>
      <c r="G21" s="8"/>
      <c r="H21" s="8"/>
      <c r="I21" s="8"/>
      <c r="J21" s="48"/>
      <c r="K21" s="48"/>
      <c r="L21" s="48"/>
      <c r="M21" s="8"/>
    </row>
    <row r="22" spans="1:13" ht="19.5" customHeight="1">
      <c r="A22" s="10" t="s">
        <v>13</v>
      </c>
      <c r="B22" s="44" t="s">
        <v>46</v>
      </c>
      <c r="C22" s="42">
        <v>19890707.9</v>
      </c>
      <c r="D22" s="42">
        <v>22354958.3</v>
      </c>
      <c r="E22" s="42">
        <v>30000000</v>
      </c>
      <c r="F22" s="42">
        <v>30600000</v>
      </c>
      <c r="G22" s="42">
        <v>29600000</v>
      </c>
      <c r="H22" s="42">
        <v>30600000</v>
      </c>
      <c r="I22" s="42">
        <v>30600000</v>
      </c>
      <c r="J22" s="49">
        <v>30600000</v>
      </c>
      <c r="K22" s="49">
        <v>30600000</v>
      </c>
      <c r="L22" s="49">
        <v>30600000</v>
      </c>
      <c r="M22" s="50">
        <v>30600000</v>
      </c>
    </row>
    <row r="23" spans="1:13" ht="28.5" customHeight="1">
      <c r="A23" s="7" t="s">
        <v>16</v>
      </c>
      <c r="B23" s="46" t="s">
        <v>72</v>
      </c>
      <c r="C23" s="35">
        <v>9917081.79</v>
      </c>
      <c r="D23" s="37">
        <v>14778062.28</v>
      </c>
      <c r="E23" s="35">
        <v>12654638.02</v>
      </c>
      <c r="F23" s="35">
        <v>10600799.02</v>
      </c>
      <c r="G23" s="35">
        <v>8496462.18</v>
      </c>
      <c r="H23" s="35">
        <v>6394003.35</v>
      </c>
      <c r="I23" s="35">
        <v>4559631</v>
      </c>
      <c r="J23" s="47">
        <v>2996000</v>
      </c>
      <c r="K23" s="47">
        <v>1500000</v>
      </c>
      <c r="L23" s="47">
        <v>750000</v>
      </c>
      <c r="M23" s="35">
        <v>0</v>
      </c>
    </row>
    <row r="24" spans="1:13" ht="30.75" customHeight="1" thickBot="1">
      <c r="A24" s="11" t="s">
        <v>22</v>
      </c>
      <c r="B24" s="51" t="s">
        <v>73</v>
      </c>
      <c r="C24" s="28">
        <f aca="true" t="shared" si="1" ref="C24:M24">C23/C22*100</f>
        <v>49.85786247456783</v>
      </c>
      <c r="D24" s="28">
        <f t="shared" si="1"/>
        <v>66.10641845840526</v>
      </c>
      <c r="E24" s="28">
        <f t="shared" si="1"/>
        <v>42.182126733333334</v>
      </c>
      <c r="F24" s="28">
        <f t="shared" si="1"/>
        <v>34.64313405228758</v>
      </c>
      <c r="G24" s="28">
        <f t="shared" si="1"/>
        <v>28.70426412162162</v>
      </c>
      <c r="H24" s="28">
        <f t="shared" si="1"/>
        <v>20.895435784313722</v>
      </c>
      <c r="I24" s="28">
        <f t="shared" si="1"/>
        <v>14.900754901960783</v>
      </c>
      <c r="J24" s="28">
        <f t="shared" si="1"/>
        <v>9.790849673202615</v>
      </c>
      <c r="K24" s="28">
        <f t="shared" si="1"/>
        <v>4.901960784313726</v>
      </c>
      <c r="L24" s="28">
        <f t="shared" si="1"/>
        <v>2.450980392156863</v>
      </c>
      <c r="M24" s="28">
        <f t="shared" si="1"/>
        <v>0</v>
      </c>
    </row>
  </sheetData>
  <sheetProtection/>
  <mergeCells count="2">
    <mergeCell ref="D4:M4"/>
    <mergeCell ref="A1:M1"/>
  </mergeCells>
  <printOptions horizontalCentered="1" verticalCentered="1"/>
  <pageMargins left="0.45" right="0.29" top="0.99" bottom="0.7874015748031497" header="0.5118110236220472" footer="0.5118110236220472"/>
  <pageSetup horizontalDpi="600" verticalDpi="600" orientation="landscape" paperSize="9" r:id="rId1"/>
  <headerFooter alignWithMargins="0">
    <oddHeader>&amp;R&amp;9Załącznik nr 2
do Uchwały Rady Miejskiej w Jezioranach  Nr III/7/2010
z dnia 17 grudnia  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zoomScale="75" zoomScaleNormal="75" zoomScaleSheetLayoutView="75" zoomScalePageLayoutView="0" workbookViewId="0" topLeftCell="C1">
      <selection activeCell="A1" sqref="A1:M36"/>
    </sheetView>
  </sheetViews>
  <sheetFormatPr defaultColWidth="9.00390625" defaultRowHeight="12.75"/>
  <cols>
    <col min="1" max="1" width="6.875" style="1" customWidth="1"/>
    <col min="2" max="2" width="23.375" style="1" customWidth="1"/>
    <col min="3" max="3" width="13.125" style="1" customWidth="1"/>
    <col min="4" max="4" width="12.125" style="1" customWidth="1"/>
    <col min="5" max="5" width="12.875" style="1" customWidth="1"/>
    <col min="6" max="6" width="12.375" style="1" customWidth="1"/>
    <col min="7" max="7" width="12.75390625" style="1" customWidth="1"/>
    <col min="8" max="8" width="12.375" style="1" customWidth="1"/>
    <col min="9" max="9" width="12.25390625" style="1" customWidth="1"/>
    <col min="10" max="12" width="13.125" style="1" customWidth="1"/>
    <col min="13" max="13" width="13.00390625" style="1" customWidth="1"/>
    <col min="14" max="14" width="12.75390625" style="1" customWidth="1"/>
    <col min="15" max="15" width="14.875" style="1" customWidth="1"/>
    <col min="16" max="16" width="14.375" style="1" bestFit="1" customWidth="1"/>
    <col min="17" max="16384" width="9.125" style="1" customWidth="1"/>
  </cols>
  <sheetData>
    <row r="1" spans="1:13" ht="18">
      <c r="A1" s="148" t="s">
        <v>119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3:13" ht="13.5" thickBot="1">
      <c r="C2" s="39">
        <f aca="true" t="shared" si="0" ref="C2:L2">C7+C11+C12</f>
        <v>19890638.75</v>
      </c>
      <c r="D2" s="39">
        <f t="shared" si="0"/>
        <v>21963040.94</v>
      </c>
      <c r="E2" s="39">
        <f t="shared" si="0"/>
        <v>30000000</v>
      </c>
      <c r="F2" s="39">
        <f t="shared" si="0"/>
        <v>30600000</v>
      </c>
      <c r="G2" s="39">
        <f t="shared" si="0"/>
        <v>29600000</v>
      </c>
      <c r="H2" s="39">
        <f t="shared" si="0"/>
        <v>30600000</v>
      </c>
      <c r="I2" s="39">
        <f t="shared" si="0"/>
        <v>30600000</v>
      </c>
      <c r="J2" s="39">
        <f t="shared" si="0"/>
        <v>30600000</v>
      </c>
      <c r="K2" s="39">
        <f t="shared" si="0"/>
        <v>30600000</v>
      </c>
      <c r="L2" s="39">
        <f t="shared" si="0"/>
        <v>30600000</v>
      </c>
      <c r="M2" s="17" t="s">
        <v>32</v>
      </c>
    </row>
    <row r="3" spans="1:13" ht="24.75" customHeight="1" thickBot="1">
      <c r="A3" s="154" t="s">
        <v>47</v>
      </c>
      <c r="B3" s="154" t="s">
        <v>0</v>
      </c>
      <c r="C3" s="152" t="s">
        <v>113</v>
      </c>
      <c r="D3" s="154" t="s">
        <v>102</v>
      </c>
      <c r="E3" s="149" t="s">
        <v>74</v>
      </c>
      <c r="F3" s="150"/>
      <c r="G3" s="150"/>
      <c r="H3" s="150"/>
      <c r="I3" s="150"/>
      <c r="J3" s="150"/>
      <c r="K3" s="150"/>
      <c r="L3" s="150"/>
      <c r="M3" s="151"/>
    </row>
    <row r="4" spans="1:13" ht="26.25" customHeight="1" thickBot="1">
      <c r="A4" s="155"/>
      <c r="B4" s="155"/>
      <c r="C4" s="153"/>
      <c r="D4" s="155"/>
      <c r="E4" s="12">
        <v>2011</v>
      </c>
      <c r="F4" s="12">
        <v>2012</v>
      </c>
      <c r="G4" s="12">
        <v>2013</v>
      </c>
      <c r="H4" s="12">
        <v>2014</v>
      </c>
      <c r="I4" s="12">
        <v>2015</v>
      </c>
      <c r="J4" s="12">
        <v>2016</v>
      </c>
      <c r="K4" s="12">
        <v>2017</v>
      </c>
      <c r="L4" s="12">
        <v>2018</v>
      </c>
      <c r="M4" s="1">
        <v>2019</v>
      </c>
    </row>
    <row r="5" spans="1:13" ht="7.5" customHeight="1" thickBo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/>
      <c r="H5" s="5"/>
      <c r="I5" s="5"/>
      <c r="J5" s="5"/>
      <c r="K5" s="5"/>
      <c r="L5" s="5"/>
      <c r="M5" s="5">
        <v>7</v>
      </c>
    </row>
    <row r="6" spans="1:14" ht="19.5" customHeight="1">
      <c r="A6" s="13" t="s">
        <v>4</v>
      </c>
      <c r="B6" s="68" t="s">
        <v>75</v>
      </c>
      <c r="C6" s="36">
        <v>19890707.9</v>
      </c>
      <c r="D6" s="36">
        <v>22354958.3</v>
      </c>
      <c r="E6" s="36">
        <v>30000000</v>
      </c>
      <c r="F6" s="36">
        <v>30600000</v>
      </c>
      <c r="G6" s="36">
        <v>29600000</v>
      </c>
      <c r="H6" s="36">
        <v>30600000</v>
      </c>
      <c r="I6" s="36">
        <v>30600000</v>
      </c>
      <c r="J6" s="36">
        <v>30600000</v>
      </c>
      <c r="K6" s="36">
        <v>30600000</v>
      </c>
      <c r="L6" s="36">
        <v>30600000</v>
      </c>
      <c r="M6" s="36">
        <v>30600000</v>
      </c>
      <c r="N6" s="27"/>
    </row>
    <row r="7" spans="1:14" ht="19.5" customHeight="1">
      <c r="A7" s="14" t="s">
        <v>76</v>
      </c>
      <c r="B7" s="38" t="s">
        <v>77</v>
      </c>
      <c r="C7" s="37">
        <v>5460573.63</v>
      </c>
      <c r="D7" s="37">
        <v>6823479.57</v>
      </c>
      <c r="E7" s="37">
        <v>7200000</v>
      </c>
      <c r="F7" s="37">
        <v>7500000</v>
      </c>
      <c r="G7" s="37">
        <v>7500000</v>
      </c>
      <c r="H7" s="37">
        <v>7600000</v>
      </c>
      <c r="I7" s="37">
        <v>7600000</v>
      </c>
      <c r="J7" s="37">
        <v>7600000</v>
      </c>
      <c r="K7" s="37">
        <v>7600000</v>
      </c>
      <c r="L7" s="37">
        <v>7600000</v>
      </c>
      <c r="M7" s="37">
        <v>7600000</v>
      </c>
      <c r="N7" s="27"/>
    </row>
    <row r="8" spans="1:14" ht="18.75" customHeight="1">
      <c r="A8" s="14" t="s">
        <v>5</v>
      </c>
      <c r="B8" s="38" t="s">
        <v>107</v>
      </c>
      <c r="C8" s="37">
        <v>2596371.13</v>
      </c>
      <c r="D8" s="37">
        <v>3194880</v>
      </c>
      <c r="E8" s="37">
        <v>3000000</v>
      </c>
      <c r="F8" s="37">
        <v>3500000</v>
      </c>
      <c r="G8" s="37">
        <v>3500000</v>
      </c>
      <c r="H8" s="37">
        <v>4000000</v>
      </c>
      <c r="I8" s="37">
        <v>4000000</v>
      </c>
      <c r="J8" s="37">
        <v>4000000</v>
      </c>
      <c r="K8" s="37">
        <v>4000000</v>
      </c>
      <c r="L8" s="37">
        <v>4000000</v>
      </c>
      <c r="M8" s="37">
        <v>4000000</v>
      </c>
      <c r="N8" s="27"/>
    </row>
    <row r="9" spans="1:14" ht="19.5" customHeight="1">
      <c r="A9" s="14" t="s">
        <v>6</v>
      </c>
      <c r="B9" s="38" t="s">
        <v>78</v>
      </c>
      <c r="C9" s="37">
        <v>221009.4</v>
      </c>
      <c r="D9" s="37">
        <v>836300</v>
      </c>
      <c r="E9" s="37">
        <v>1200000</v>
      </c>
      <c r="F9" s="37">
        <v>1300000</v>
      </c>
      <c r="G9" s="37">
        <v>1300000</v>
      </c>
      <c r="H9" s="37">
        <v>1450000</v>
      </c>
      <c r="I9" s="37">
        <v>1450000</v>
      </c>
      <c r="J9" s="37">
        <v>1450000</v>
      </c>
      <c r="K9" s="37">
        <v>1450000</v>
      </c>
      <c r="L9" s="37">
        <v>1450000</v>
      </c>
      <c r="M9" s="37">
        <v>1450000</v>
      </c>
      <c r="N9" s="27"/>
    </row>
    <row r="10" spans="1:14" ht="19.5" customHeight="1">
      <c r="A10" s="13" t="s">
        <v>7</v>
      </c>
      <c r="B10" s="69" t="s">
        <v>79</v>
      </c>
      <c r="C10" s="36">
        <v>1715000</v>
      </c>
      <c r="D10" s="36">
        <v>1624700</v>
      </c>
      <c r="E10" s="36">
        <v>1750000</v>
      </c>
      <c r="F10" s="36">
        <v>1800000</v>
      </c>
      <c r="G10" s="36">
        <v>1800000</v>
      </c>
      <c r="H10" s="36">
        <v>2000000</v>
      </c>
      <c r="I10" s="36">
        <v>2000000</v>
      </c>
      <c r="J10" s="36">
        <v>2000000</v>
      </c>
      <c r="K10" s="36">
        <v>2000000</v>
      </c>
      <c r="L10" s="36">
        <v>2000000</v>
      </c>
      <c r="M10" s="36">
        <v>2000000</v>
      </c>
      <c r="N10" s="27"/>
    </row>
    <row r="11" spans="1:14" ht="19.5" customHeight="1">
      <c r="A11" s="13" t="s">
        <v>80</v>
      </c>
      <c r="B11" s="38" t="s">
        <v>81</v>
      </c>
      <c r="C11" s="37">
        <v>9688837</v>
      </c>
      <c r="D11" s="37">
        <v>9527868</v>
      </c>
      <c r="E11" s="37">
        <v>9600000</v>
      </c>
      <c r="F11" s="37">
        <v>9500000</v>
      </c>
      <c r="G11" s="37">
        <v>9500000</v>
      </c>
      <c r="H11" s="37">
        <v>10000000</v>
      </c>
      <c r="I11" s="37">
        <v>10000000</v>
      </c>
      <c r="J11" s="37">
        <v>10000000</v>
      </c>
      <c r="K11" s="37">
        <v>10000000</v>
      </c>
      <c r="L11" s="37">
        <v>10000000</v>
      </c>
      <c r="M11" s="37">
        <v>10000000</v>
      </c>
      <c r="N11" s="27"/>
    </row>
    <row r="12" spans="1:14" ht="24.75" customHeight="1">
      <c r="A12" s="13" t="s">
        <v>82</v>
      </c>
      <c r="B12" s="46" t="s">
        <v>122</v>
      </c>
      <c r="C12" s="37">
        <v>4741228.12</v>
      </c>
      <c r="D12" s="37">
        <v>5611693.37</v>
      </c>
      <c r="E12" s="37">
        <v>13200000</v>
      </c>
      <c r="F12" s="37">
        <v>13600000</v>
      </c>
      <c r="G12" s="37">
        <v>12600000</v>
      </c>
      <c r="H12" s="37">
        <v>13000000</v>
      </c>
      <c r="I12" s="37">
        <v>13000000</v>
      </c>
      <c r="J12" s="37">
        <v>13000000</v>
      </c>
      <c r="K12" s="37">
        <v>13000000</v>
      </c>
      <c r="L12" s="37">
        <v>13000000</v>
      </c>
      <c r="M12" s="37">
        <v>13000000</v>
      </c>
      <c r="N12" s="27"/>
    </row>
    <row r="13" spans="1:14" ht="19.5" customHeight="1">
      <c r="A13" s="13"/>
      <c r="B13" s="115" t="s">
        <v>125</v>
      </c>
      <c r="C13" s="30"/>
      <c r="D13" s="30">
        <v>1150828.23</v>
      </c>
      <c r="E13" s="30"/>
      <c r="F13" s="37"/>
      <c r="G13" s="37"/>
      <c r="H13" s="37"/>
      <c r="I13" s="37"/>
      <c r="J13" s="37"/>
      <c r="K13" s="37"/>
      <c r="L13" s="37"/>
      <c r="M13" s="37"/>
      <c r="N13" s="27"/>
    </row>
    <row r="14" spans="1:14" ht="19.5" customHeight="1">
      <c r="A14" s="13" t="s">
        <v>8</v>
      </c>
      <c r="B14" s="70" t="s">
        <v>83</v>
      </c>
      <c r="C14" s="37">
        <v>24141370.96</v>
      </c>
      <c r="D14" s="37">
        <v>26894938.79</v>
      </c>
      <c r="E14" s="37">
        <v>30000000</v>
      </c>
      <c r="F14" s="37">
        <v>27000000</v>
      </c>
      <c r="G14" s="37">
        <v>27000000</v>
      </c>
      <c r="H14" s="37">
        <v>28000000</v>
      </c>
      <c r="I14" s="37">
        <v>25000000</v>
      </c>
      <c r="J14" s="37">
        <v>25000000</v>
      </c>
      <c r="K14" s="37">
        <v>25000000</v>
      </c>
      <c r="L14" s="37">
        <v>30000000</v>
      </c>
      <c r="M14" s="37">
        <v>30000000</v>
      </c>
      <c r="N14" s="27"/>
    </row>
    <row r="15" spans="1:15" ht="19.5" customHeight="1">
      <c r="A15" s="13" t="s">
        <v>9</v>
      </c>
      <c r="B15" s="70" t="s">
        <v>84</v>
      </c>
      <c r="C15" s="37">
        <f aca="true" t="shared" si="1" ref="C15:M15">C16+C22+C27+C28</f>
        <v>1185159</v>
      </c>
      <c r="D15" s="37">
        <f t="shared" si="1"/>
        <v>2280633.77</v>
      </c>
      <c r="E15" s="37">
        <f t="shared" si="1"/>
        <v>3006379.6900000004</v>
      </c>
      <c r="F15" s="37">
        <f t="shared" si="1"/>
        <v>4060598.39</v>
      </c>
      <c r="G15" s="37">
        <f t="shared" si="1"/>
        <v>2718141.7600000002</v>
      </c>
      <c r="H15" s="37">
        <f t="shared" si="1"/>
        <v>2641287.21</v>
      </c>
      <c r="I15" s="37">
        <f t="shared" si="1"/>
        <v>2339680.42</v>
      </c>
      <c r="J15" s="37">
        <f t="shared" si="1"/>
        <v>2052305.17</v>
      </c>
      <c r="K15" s="37">
        <f t="shared" si="1"/>
        <v>1879804.5</v>
      </c>
      <c r="L15" s="37">
        <f t="shared" si="1"/>
        <v>796312.5</v>
      </c>
      <c r="M15" s="37">
        <f t="shared" si="1"/>
        <v>769437.5</v>
      </c>
      <c r="N15" s="39">
        <f>SUM(E15:M15)</f>
        <v>20263947.14</v>
      </c>
      <c r="O15" s="27">
        <f>SUM(C15:N15)</f>
        <v>43993687.050000004</v>
      </c>
    </row>
    <row r="16" spans="1:15" ht="33.75" customHeight="1">
      <c r="A16" s="13" t="s">
        <v>76</v>
      </c>
      <c r="B16" s="71" t="s">
        <v>85</v>
      </c>
      <c r="C16" s="37">
        <f>C17+C18+C20</f>
        <v>1185159</v>
      </c>
      <c r="D16" s="37">
        <f>D17+D18+D20</f>
        <v>2278933.77</v>
      </c>
      <c r="E16" s="37">
        <f>E17+E18+E20</f>
        <v>2875290.0000000005</v>
      </c>
      <c r="F16" s="37">
        <f>F17+F18+F20</f>
        <v>2655520.39</v>
      </c>
      <c r="G16" s="37">
        <f>G17+G18+G20+G27</f>
        <v>2574141.7600000002</v>
      </c>
      <c r="H16" s="37">
        <f>H17+H18+H20+H27</f>
        <v>2467287.21</v>
      </c>
      <c r="I16" s="37">
        <f>I17+I18+I20+I27</f>
        <v>2128680.42</v>
      </c>
      <c r="J16" s="37">
        <f>J17+J18+J20+J27</f>
        <v>1809305.17</v>
      </c>
      <c r="K16" s="37">
        <f>K17+K18+K20+K27</f>
        <v>1706804.5</v>
      </c>
      <c r="L16" s="37">
        <f>L17+L18+L20</f>
        <v>796312.5</v>
      </c>
      <c r="M16" s="37">
        <f>M17+M18+M20</f>
        <v>769437.5</v>
      </c>
      <c r="N16" s="39">
        <f>SUM(E16:M16)</f>
        <v>17782779.45</v>
      </c>
      <c r="O16" s="27">
        <f>SUM(C16:N16)</f>
        <v>39029651.67</v>
      </c>
    </row>
    <row r="17" spans="1:16" ht="31.5" customHeight="1">
      <c r="A17" s="13" t="s">
        <v>5</v>
      </c>
      <c r="B17" s="71" t="s">
        <v>86</v>
      </c>
      <c r="C17" s="62">
        <v>566159</v>
      </c>
      <c r="D17" s="61">
        <v>1401440.28</v>
      </c>
      <c r="E17" s="63">
        <v>1856334.57</v>
      </c>
      <c r="F17" s="37">
        <v>1753839</v>
      </c>
      <c r="G17" s="37">
        <v>1743336.84</v>
      </c>
      <c r="H17" s="37">
        <v>1711458.83</v>
      </c>
      <c r="I17" s="37">
        <v>1453624.35</v>
      </c>
      <c r="J17" s="37">
        <v>1363631</v>
      </c>
      <c r="K17" s="37">
        <v>1355000</v>
      </c>
      <c r="L17" s="37">
        <v>750000</v>
      </c>
      <c r="M17" s="38">
        <v>750000</v>
      </c>
      <c r="N17" s="39">
        <f>SUM(E17:M17)</f>
        <v>12737224.59</v>
      </c>
      <c r="O17" s="26">
        <f>N17+D17</f>
        <v>14138664.87</v>
      </c>
      <c r="P17" s="27">
        <f>O17+C17</f>
        <v>14704823.87</v>
      </c>
    </row>
    <row r="18" spans="1:16" ht="114.75" customHeight="1">
      <c r="A18" s="13" t="s">
        <v>6</v>
      </c>
      <c r="B18" s="71" t="s">
        <v>87</v>
      </c>
      <c r="C18" s="37">
        <v>185000</v>
      </c>
      <c r="D18" s="37">
        <v>245250</v>
      </c>
      <c r="E18" s="37">
        <v>261000</v>
      </c>
      <c r="F18" s="37">
        <v>260000</v>
      </c>
      <c r="G18" s="37">
        <v>271000</v>
      </c>
      <c r="H18" s="37">
        <v>291000</v>
      </c>
      <c r="I18" s="37">
        <v>280748</v>
      </c>
      <c r="J18" s="37">
        <v>100000</v>
      </c>
      <c r="K18" s="38">
        <v>100000</v>
      </c>
      <c r="L18" s="38"/>
      <c r="M18" s="72"/>
      <c r="N18" s="61">
        <f>SUM(E18:M18)</f>
        <v>1563748</v>
      </c>
      <c r="O18" s="27">
        <f>N18+D18</f>
        <v>1808998</v>
      </c>
      <c r="P18" s="27">
        <f>O18+C18</f>
        <v>1993998</v>
      </c>
    </row>
    <row r="19" spans="1:16" ht="18" customHeight="1">
      <c r="A19" s="13"/>
      <c r="B19" s="71"/>
      <c r="C19" s="37"/>
      <c r="D19" s="37"/>
      <c r="E19" s="37"/>
      <c r="F19" s="37"/>
      <c r="G19" s="37"/>
      <c r="H19" s="37"/>
      <c r="I19" s="37"/>
      <c r="J19" s="37"/>
      <c r="K19" s="38"/>
      <c r="L19" s="38"/>
      <c r="M19" s="72"/>
      <c r="N19" s="61">
        <f>SUM(N17:N18)</f>
        <v>14300972.59</v>
      </c>
      <c r="O19" s="61">
        <f>SUM(O17:O18)</f>
        <v>15947662.87</v>
      </c>
      <c r="P19" s="61">
        <f>SUM(P17:P18)</f>
        <v>16698821.87</v>
      </c>
    </row>
    <row r="20" spans="1:15" ht="19.5" customHeight="1">
      <c r="A20" s="13" t="s">
        <v>7</v>
      </c>
      <c r="B20" s="38" t="s">
        <v>88</v>
      </c>
      <c r="C20" s="37">
        <v>434000</v>
      </c>
      <c r="D20" s="37">
        <v>632243.49</v>
      </c>
      <c r="E20" s="37">
        <v>757955.43</v>
      </c>
      <c r="F20" s="37">
        <v>641681.39</v>
      </c>
      <c r="G20" s="37">
        <v>524804.92</v>
      </c>
      <c r="H20" s="37">
        <v>404828.38</v>
      </c>
      <c r="I20" s="37">
        <v>294308.07</v>
      </c>
      <c r="J20" s="37">
        <v>205674.17</v>
      </c>
      <c r="K20" s="37">
        <v>120804.5</v>
      </c>
      <c r="L20" s="37">
        <v>46312.5</v>
      </c>
      <c r="M20" s="62">
        <v>19437.5</v>
      </c>
      <c r="N20" s="61">
        <f>SUM(D20:M20)</f>
        <v>3648050.3499999996</v>
      </c>
      <c r="O20" s="27"/>
    </row>
    <row r="21" spans="1:14" ht="19.5" customHeight="1">
      <c r="A21" s="13"/>
      <c r="B21" s="29" t="s">
        <v>103</v>
      </c>
      <c r="C21" s="30">
        <v>126100</v>
      </c>
      <c r="D21" s="30">
        <v>33951.29</v>
      </c>
      <c r="E21" s="30">
        <v>51321.71</v>
      </c>
      <c r="F21" s="30">
        <v>44060.86</v>
      </c>
      <c r="G21" s="29">
        <v>35306.21</v>
      </c>
      <c r="H21" s="29">
        <v>25681.21</v>
      </c>
      <c r="I21" s="29">
        <v>16184.36</v>
      </c>
      <c r="J21" s="29">
        <v>9000</v>
      </c>
      <c r="K21" s="29">
        <v>3000</v>
      </c>
      <c r="L21" s="29"/>
      <c r="M21" s="60"/>
      <c r="N21" s="61">
        <f>SUM(D21:M21)</f>
        <v>218505.64</v>
      </c>
    </row>
    <row r="22" spans="1:15" ht="33" customHeight="1">
      <c r="A22" s="13" t="s">
        <v>80</v>
      </c>
      <c r="B22" s="71" t="s">
        <v>89</v>
      </c>
      <c r="C22" s="37">
        <f aca="true" t="shared" si="2" ref="C22:M22">C23+C24+C25</f>
        <v>0</v>
      </c>
      <c r="D22" s="37">
        <f t="shared" si="2"/>
        <v>1700</v>
      </c>
      <c r="E22" s="37">
        <f t="shared" si="2"/>
        <v>28089.69</v>
      </c>
      <c r="F22" s="37">
        <f t="shared" si="2"/>
        <v>60000</v>
      </c>
      <c r="G22" s="37">
        <f t="shared" si="2"/>
        <v>109000</v>
      </c>
      <c r="H22" s="37">
        <f t="shared" si="2"/>
        <v>114000</v>
      </c>
      <c r="I22" s="73">
        <f t="shared" si="2"/>
        <v>111000</v>
      </c>
      <c r="J22" s="37">
        <f t="shared" si="2"/>
        <v>103000</v>
      </c>
      <c r="K22" s="37">
        <f t="shared" si="2"/>
        <v>42000</v>
      </c>
      <c r="L22" s="37">
        <f t="shared" si="2"/>
        <v>0</v>
      </c>
      <c r="M22" s="37">
        <f t="shared" si="2"/>
        <v>0</v>
      </c>
      <c r="N22" s="61">
        <f>SUM(E22:M22)</f>
        <v>567089.69</v>
      </c>
      <c r="O22" s="27">
        <f>N22+D22</f>
        <v>568789.69</v>
      </c>
    </row>
    <row r="23" spans="1:16" ht="28.5" customHeight="1">
      <c r="A23" s="13" t="s">
        <v>5</v>
      </c>
      <c r="B23" s="71" t="s">
        <v>86</v>
      </c>
      <c r="C23" s="37"/>
      <c r="D23" s="37">
        <v>0</v>
      </c>
      <c r="E23" s="37">
        <v>6089.69</v>
      </c>
      <c r="F23" s="37">
        <v>40000</v>
      </c>
      <c r="G23" s="37">
        <v>90000</v>
      </c>
      <c r="H23" s="37">
        <v>100000</v>
      </c>
      <c r="I23" s="37">
        <v>100000</v>
      </c>
      <c r="J23" s="37">
        <v>100000</v>
      </c>
      <c r="K23" s="37">
        <v>41000</v>
      </c>
      <c r="L23" s="37"/>
      <c r="M23" s="62"/>
      <c r="N23" s="61">
        <f>SUM(D23:M23)</f>
        <v>477089.69</v>
      </c>
      <c r="O23" s="27">
        <f>N23+D23</f>
        <v>477089.69</v>
      </c>
      <c r="P23" s="27">
        <v>5223456.17</v>
      </c>
    </row>
    <row r="24" spans="1:16" ht="81" customHeight="1">
      <c r="A24" s="13" t="s">
        <v>6</v>
      </c>
      <c r="B24" s="71" t="s">
        <v>87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62"/>
      <c r="N24" s="61">
        <f>SUM(E24:M24)</f>
        <v>0</v>
      </c>
      <c r="O24" s="27">
        <f>N24+N23+N18+N17</f>
        <v>14778062.28</v>
      </c>
      <c r="P24" s="27"/>
    </row>
    <row r="25" spans="1:16" ht="19.5" customHeight="1">
      <c r="A25" s="13" t="s">
        <v>7</v>
      </c>
      <c r="B25" s="38" t="s">
        <v>88</v>
      </c>
      <c r="C25" s="37"/>
      <c r="D25" s="37">
        <v>1700</v>
      </c>
      <c r="E25" s="37">
        <v>22000</v>
      </c>
      <c r="F25" s="37">
        <v>20000</v>
      </c>
      <c r="G25" s="37">
        <v>19000</v>
      </c>
      <c r="H25" s="37">
        <v>14000</v>
      </c>
      <c r="I25" s="37">
        <v>11000</v>
      </c>
      <c r="J25" s="37">
        <v>3000</v>
      </c>
      <c r="K25" s="37">
        <v>1000</v>
      </c>
      <c r="L25" s="37"/>
      <c r="M25" s="37"/>
      <c r="N25" s="39">
        <f>SUM(N23:N24)</f>
        <v>477089.69</v>
      </c>
      <c r="O25" s="27">
        <f>D25+E25+F25+G25+H25+I25+J25+K25+L25+M25</f>
        <v>91700</v>
      </c>
      <c r="P25" s="27" t="s">
        <v>88</v>
      </c>
    </row>
    <row r="26" spans="1:16" ht="19.5" customHeight="1">
      <c r="A26" s="13"/>
      <c r="B26" s="29" t="s">
        <v>104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7">
        <f>SUM(D26:M26)</f>
        <v>0</v>
      </c>
      <c r="O26" s="27">
        <f>N26</f>
        <v>0</v>
      </c>
      <c r="P26" s="1" t="s">
        <v>112</v>
      </c>
    </row>
    <row r="27" spans="1:14" ht="19.5" customHeight="1">
      <c r="A27" s="13" t="s">
        <v>82</v>
      </c>
      <c r="B27" s="45" t="s">
        <v>90</v>
      </c>
      <c r="C27" s="37">
        <v>0</v>
      </c>
      <c r="D27" s="37">
        <v>0</v>
      </c>
      <c r="E27" s="35">
        <v>103000</v>
      </c>
      <c r="F27" s="35">
        <v>1345078</v>
      </c>
      <c r="G27" s="35">
        <v>35000</v>
      </c>
      <c r="H27" s="35">
        <v>60000</v>
      </c>
      <c r="I27" s="35">
        <v>100000</v>
      </c>
      <c r="J27" s="35">
        <v>140000</v>
      </c>
      <c r="K27" s="35">
        <v>131000</v>
      </c>
      <c r="L27" s="35">
        <v>0</v>
      </c>
      <c r="M27" s="35">
        <v>0</v>
      </c>
      <c r="N27" s="40">
        <f>SUM(E27:M27)</f>
        <v>1914078</v>
      </c>
    </row>
    <row r="28" spans="1:13" ht="19.5" customHeight="1">
      <c r="A28" s="13" t="s">
        <v>91</v>
      </c>
      <c r="B28" s="45" t="s">
        <v>15</v>
      </c>
      <c r="C28" s="37">
        <v>0</v>
      </c>
      <c r="D28" s="37">
        <v>0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</row>
    <row r="29" spans="1:13" ht="14.25" customHeight="1">
      <c r="A29" s="13" t="s">
        <v>31</v>
      </c>
      <c r="B29" s="70" t="s">
        <v>92</v>
      </c>
      <c r="C29" s="37">
        <f aca="true" t="shared" si="3" ref="C29:M29">C6-C14</f>
        <v>-4250663.060000002</v>
      </c>
      <c r="D29" s="37">
        <f t="shared" si="3"/>
        <v>-4539980.489999998</v>
      </c>
      <c r="E29" s="37">
        <f t="shared" si="3"/>
        <v>0</v>
      </c>
      <c r="F29" s="37">
        <f t="shared" si="3"/>
        <v>3600000</v>
      </c>
      <c r="G29" s="37">
        <f t="shared" si="3"/>
        <v>2600000</v>
      </c>
      <c r="H29" s="37">
        <f t="shared" si="3"/>
        <v>2600000</v>
      </c>
      <c r="I29" s="37">
        <f t="shared" si="3"/>
        <v>5600000</v>
      </c>
      <c r="J29" s="37">
        <f t="shared" si="3"/>
        <v>5600000</v>
      </c>
      <c r="K29" s="37">
        <f t="shared" si="3"/>
        <v>5600000</v>
      </c>
      <c r="L29" s="37">
        <f t="shared" si="3"/>
        <v>600000</v>
      </c>
      <c r="M29" s="37">
        <f t="shared" si="3"/>
        <v>600000</v>
      </c>
    </row>
    <row r="30" spans="1:16" ht="29.25" customHeight="1">
      <c r="A30" s="13" t="s">
        <v>93</v>
      </c>
      <c r="B30" s="74" t="s">
        <v>94</v>
      </c>
      <c r="C30" s="37">
        <v>9917081.79</v>
      </c>
      <c r="D30" s="37">
        <f>O19+N23+N24-D17-D18-D24-D23</f>
        <v>14778062.28</v>
      </c>
      <c r="E30" s="37">
        <f aca="true" t="shared" si="4" ref="E30:M30">D30-E17-E18-E23-E24</f>
        <v>12654638.02</v>
      </c>
      <c r="F30" s="37">
        <f t="shared" si="4"/>
        <v>10600799.02</v>
      </c>
      <c r="G30" s="37">
        <f t="shared" si="4"/>
        <v>8496462.18</v>
      </c>
      <c r="H30" s="37">
        <f t="shared" si="4"/>
        <v>6394003.35</v>
      </c>
      <c r="I30" s="37">
        <f t="shared" si="4"/>
        <v>4559631</v>
      </c>
      <c r="J30" s="37">
        <f t="shared" si="4"/>
        <v>2996000</v>
      </c>
      <c r="K30" s="37">
        <f t="shared" si="4"/>
        <v>1500000</v>
      </c>
      <c r="L30" s="37">
        <f t="shared" si="4"/>
        <v>750000</v>
      </c>
      <c r="M30" s="37">
        <f t="shared" si="4"/>
        <v>0</v>
      </c>
      <c r="N30" s="37"/>
      <c r="O30" s="37">
        <f>N30+Z22-O17</f>
        <v>-14138664.87</v>
      </c>
      <c r="P30" s="37"/>
    </row>
    <row r="31" spans="1:13" ht="70.5" customHeight="1">
      <c r="A31" s="13" t="s">
        <v>5</v>
      </c>
      <c r="B31" s="71" t="s">
        <v>95</v>
      </c>
      <c r="C31" s="37">
        <v>1308998</v>
      </c>
      <c r="D31" s="37">
        <f>C31+N24-D18+500000</f>
        <v>1563748</v>
      </c>
      <c r="E31" s="37">
        <f aca="true" t="shared" si="5" ref="E31:L31">D31-E24-E18</f>
        <v>1302748</v>
      </c>
      <c r="F31" s="37">
        <f t="shared" si="5"/>
        <v>1042748</v>
      </c>
      <c r="G31" s="37">
        <f t="shared" si="5"/>
        <v>771748</v>
      </c>
      <c r="H31" s="37">
        <f t="shared" si="5"/>
        <v>480748</v>
      </c>
      <c r="I31" s="37">
        <f t="shared" si="5"/>
        <v>200000</v>
      </c>
      <c r="J31" s="37">
        <f t="shared" si="5"/>
        <v>100000</v>
      </c>
      <c r="K31" s="37">
        <f t="shared" si="5"/>
        <v>0</v>
      </c>
      <c r="L31" s="37">
        <f t="shared" si="5"/>
        <v>0</v>
      </c>
      <c r="M31" s="37"/>
    </row>
    <row r="32" spans="1:14" ht="42" customHeight="1">
      <c r="A32" s="13" t="s">
        <v>96</v>
      </c>
      <c r="B32" s="74" t="s">
        <v>108</v>
      </c>
      <c r="C32" s="37">
        <f aca="true" t="shared" si="6" ref="C32:M32">C30/C6*100</f>
        <v>49.85786247456783</v>
      </c>
      <c r="D32" s="37">
        <f t="shared" si="6"/>
        <v>66.10641845840526</v>
      </c>
      <c r="E32" s="37">
        <f t="shared" si="6"/>
        <v>42.182126733333334</v>
      </c>
      <c r="F32" s="37">
        <f t="shared" si="6"/>
        <v>34.64313405228758</v>
      </c>
      <c r="G32" s="37">
        <f t="shared" si="6"/>
        <v>28.70426412162162</v>
      </c>
      <c r="H32" s="37">
        <f t="shared" si="6"/>
        <v>20.895435784313722</v>
      </c>
      <c r="I32" s="37">
        <f t="shared" si="6"/>
        <v>14.900754901960783</v>
      </c>
      <c r="J32" s="37">
        <f t="shared" si="6"/>
        <v>9.790849673202615</v>
      </c>
      <c r="K32" s="37">
        <f t="shared" si="6"/>
        <v>4.901960784313726</v>
      </c>
      <c r="L32" s="37">
        <f t="shared" si="6"/>
        <v>2.450980392156863</v>
      </c>
      <c r="M32" s="37">
        <f t="shared" si="6"/>
        <v>0</v>
      </c>
      <c r="N32" s="113">
        <f>SUM(D32:M32)</f>
        <v>224.5759249015955</v>
      </c>
    </row>
    <row r="33" spans="1:14" ht="52.5" customHeight="1">
      <c r="A33" s="13" t="s">
        <v>97</v>
      </c>
      <c r="B33" s="74" t="s">
        <v>109</v>
      </c>
      <c r="C33" s="37">
        <f aca="true" t="shared" si="7" ref="C33:M33">C15/C6*100</f>
        <v>5.958355056835359</v>
      </c>
      <c r="D33" s="37">
        <f t="shared" si="7"/>
        <v>10.201914668747111</v>
      </c>
      <c r="E33" s="37">
        <f t="shared" si="7"/>
        <v>10.021265633333334</v>
      </c>
      <c r="F33" s="37">
        <f t="shared" si="7"/>
        <v>13.269929379084969</v>
      </c>
      <c r="G33" s="37">
        <f t="shared" si="7"/>
        <v>9.182911351351352</v>
      </c>
      <c r="H33" s="37">
        <f t="shared" si="7"/>
        <v>8.631657549019607</v>
      </c>
      <c r="I33" s="37">
        <f t="shared" si="7"/>
        <v>7.646014444444445</v>
      </c>
      <c r="J33" s="37">
        <f t="shared" si="7"/>
        <v>6.706879640522875</v>
      </c>
      <c r="K33" s="37">
        <f t="shared" si="7"/>
        <v>6.143151960784313</v>
      </c>
      <c r="L33" s="37">
        <f t="shared" si="7"/>
        <v>2.602328431372549</v>
      </c>
      <c r="M33" s="37">
        <f t="shared" si="7"/>
        <v>2.514501633986928</v>
      </c>
      <c r="N33" s="114">
        <f>SUM(D33:M33)</f>
        <v>76.92055469264749</v>
      </c>
    </row>
    <row r="34" spans="1:14" ht="38.25" customHeight="1">
      <c r="A34" s="13" t="s">
        <v>98</v>
      </c>
      <c r="B34" s="74" t="s">
        <v>110</v>
      </c>
      <c r="C34" s="37">
        <f aca="true" t="shared" si="8" ref="C34:M34">(C30-C31)/C6*100</f>
        <v>43.27691016969788</v>
      </c>
      <c r="D34" s="37">
        <f t="shared" si="8"/>
        <v>59.11133495605759</v>
      </c>
      <c r="E34" s="37">
        <f t="shared" si="8"/>
        <v>37.8396334</v>
      </c>
      <c r="F34" s="37">
        <f t="shared" si="8"/>
        <v>31.235460849673203</v>
      </c>
      <c r="G34" s="37">
        <f t="shared" si="8"/>
        <v>26.097007364864865</v>
      </c>
      <c r="H34" s="37">
        <f t="shared" si="8"/>
        <v>19.324363888888886</v>
      </c>
      <c r="I34" s="37">
        <f t="shared" si="8"/>
        <v>14.247160130718955</v>
      </c>
      <c r="J34" s="37">
        <f t="shared" si="8"/>
        <v>9.4640522875817</v>
      </c>
      <c r="K34" s="37">
        <f t="shared" si="8"/>
        <v>4.901960784313726</v>
      </c>
      <c r="L34" s="37">
        <f t="shared" si="8"/>
        <v>2.450980392156863</v>
      </c>
      <c r="M34" s="37">
        <f t="shared" si="8"/>
        <v>0</v>
      </c>
      <c r="N34" s="114">
        <f>SUM(D34:M34)</f>
        <v>204.67195405425576</v>
      </c>
    </row>
    <row r="35" spans="1:14" ht="65.25" customHeight="1" thickBot="1">
      <c r="A35" s="15" t="s">
        <v>99</v>
      </c>
      <c r="B35" s="75" t="s">
        <v>111</v>
      </c>
      <c r="C35" s="76">
        <f aca="true" t="shared" si="9" ref="C35:M35">(C15-C18-C21-C24-C26)/C6*100</f>
        <v>4.394308158333571</v>
      </c>
      <c r="D35" s="76">
        <f t="shared" si="9"/>
        <v>8.952968970646658</v>
      </c>
      <c r="E35" s="76">
        <f t="shared" si="9"/>
        <v>8.980193266666667</v>
      </c>
      <c r="F35" s="76">
        <f t="shared" si="9"/>
        <v>12.276266437908498</v>
      </c>
      <c r="G35" s="76">
        <f t="shared" si="9"/>
        <v>8.148093074324326</v>
      </c>
      <c r="H35" s="76">
        <f t="shared" si="9"/>
        <v>7.596751633986928</v>
      </c>
      <c r="I35" s="76">
        <f t="shared" si="9"/>
        <v>6.6756472549019605</v>
      </c>
      <c r="J35" s="76">
        <f t="shared" si="9"/>
        <v>6.350670490196078</v>
      </c>
      <c r="K35" s="76">
        <f t="shared" si="9"/>
        <v>5.806550653594771</v>
      </c>
      <c r="L35" s="76">
        <f t="shared" si="9"/>
        <v>2.602328431372549</v>
      </c>
      <c r="M35" s="76">
        <f t="shared" si="9"/>
        <v>2.514501633986928</v>
      </c>
      <c r="N35" s="114">
        <f>SUM(D35:M35)</f>
        <v>69.90397184758537</v>
      </c>
    </row>
    <row r="36" spans="1:13" ht="103.5" customHeight="1">
      <c r="A36" s="64"/>
      <c r="B36" s="146" t="s">
        <v>127</v>
      </c>
      <c r="C36" s="147"/>
      <c r="D36" s="147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79.5" customHeight="1">
      <c r="A37" s="64"/>
      <c r="B37" s="146"/>
      <c r="C37" s="147"/>
      <c r="D37" s="147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79.5" customHeight="1">
      <c r="A38" s="64"/>
      <c r="B38" s="65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44" spans="3:13" ht="12.75">
      <c r="C44" s="39"/>
      <c r="D44" s="40"/>
      <c r="E44" s="39"/>
      <c r="F44" s="40"/>
      <c r="G44" s="39"/>
      <c r="H44" s="39"/>
      <c r="I44" s="39"/>
      <c r="J44" s="39"/>
      <c r="K44" s="39"/>
      <c r="L44" s="39"/>
      <c r="M44" s="39"/>
    </row>
    <row r="48" ht="12.75">
      <c r="B48" s="55"/>
    </row>
    <row r="50" spans="3:13" s="59" customFormat="1" ht="11.2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4" ht="12.75">
      <c r="B54" s="1" t="s">
        <v>106</v>
      </c>
    </row>
  </sheetData>
  <sheetProtection/>
  <mergeCells count="8">
    <mergeCell ref="B37:D37"/>
    <mergeCell ref="B36:D36"/>
    <mergeCell ref="A1:M1"/>
    <mergeCell ref="E3:M3"/>
    <mergeCell ref="C3:C4"/>
    <mergeCell ref="B3:B4"/>
    <mergeCell ref="A3:A4"/>
    <mergeCell ref="D3:D4"/>
  </mergeCells>
  <printOptions horizontalCentered="1" verticalCentered="1"/>
  <pageMargins left="0.1968503937007874" right="0.3937007874015748" top="0.7874015748031497" bottom="0.5905511811023623" header="0.5118110236220472" footer="0.5118110236220472"/>
  <pageSetup horizontalDpi="600" verticalDpi="600" orientation="landscape" paperSize="9" scale="80" r:id="rId1"/>
  <headerFooter alignWithMargins="0">
    <oddHeader>&amp;L&amp;P&amp;R&amp;9Załącznik nr 2a]
do Uchwały Rady Miejskiej w Jezioranach  Nr III/ 7/2010 z dnia 17 grudnia   2010 korekta uchwały listopadowej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gleszczynska</cp:lastModifiedBy>
  <cp:lastPrinted>2010-12-29T08:18:08Z</cp:lastPrinted>
  <dcterms:created xsi:type="dcterms:W3CDTF">1998-12-09T13:02:10Z</dcterms:created>
  <dcterms:modified xsi:type="dcterms:W3CDTF">2011-01-03T09:40:49Z</dcterms:modified>
  <cp:category/>
  <cp:version/>
  <cp:contentType/>
  <cp:contentStatus/>
</cp:coreProperties>
</file>