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5" activeTab="0"/>
  </bookViews>
  <sheets>
    <sheet name="Zał_nr_2_wydr (3)" sheetId="1" r:id="rId1"/>
  </sheets>
  <definedNames/>
  <calcPr fullCalcOnLoad="1"/>
</workbook>
</file>

<file path=xl/sharedStrings.xml><?xml version="1.0" encoding="utf-8"?>
<sst xmlns="http://schemas.openxmlformats.org/spreadsheetml/2006/main" count="93" uniqueCount="84">
  <si>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</si>
  <si>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</si>
  <si>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</si>
  <si>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</si>
  <si>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</si>
  <si>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</si>
  <si>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</si>
  <si>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</si>
  <si>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</si>
  <si>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</si>
  <si>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</si>
  <si>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</si>
  <si>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</si>
  <si>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</si>
  <si>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</si>
  <si>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</si>
  <si>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</si>
  <si>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</si>
  <si>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</si>
  <si>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</si>
  <si>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</si>
  <si>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</si>
  <si>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</si>
  <si>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</si>
  <si>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</si>
  <si>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</si>
  <si>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</si>
  <si>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</si>
  <si>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</si>
  <si>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</si>
  <si>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</si>
  <si>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</si>
  <si>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</si>
  <si>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</si>
  <si>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</si>
  <si>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</si>
  <si>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</si>
  <si>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</si>
  <si>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</si>
  <si>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</si>
  <si>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</si>
  <si>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</si>
  <si>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</si>
  <si>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</si>
  <si>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</si>
  <si>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</si>
  <si>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</si>
  <si>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t>Wyszczególnienie</t>
  </si>
  <si>
    <t xml:space="preserve">Prognoza na 2012 </t>
  </si>
  <si>
    <t>Plan na 2011</t>
  </si>
  <si>
    <t>Prognoza na 2013</t>
  </si>
  <si>
    <t>Prognoza na 2014</t>
  </si>
  <si>
    <t>Wykonanie na 31.12.2009</t>
  </si>
  <si>
    <t>Wykonanie na 31.12.2008</t>
  </si>
  <si>
    <t>Wykonanie na 31.12.2007</t>
  </si>
  <si>
    <t>J. Wskaźnik długu (I. - I.1.1. - I.2.1.) : A w %</t>
  </si>
  <si>
    <t>H. Wskaźnik obsługi długu (G : A) w %</t>
  </si>
  <si>
    <t xml:space="preserve">płacone z wydatków inwestycyjnych   w trakcie trwania zadania inwestycyjnego </t>
  </si>
  <si>
    <t>Spłaty odsetek od kredytów i pozyczek, w tym :</t>
  </si>
  <si>
    <t>Plan za III kw.2010</t>
  </si>
  <si>
    <t>Skumulowany wynik budżetu</t>
  </si>
  <si>
    <t>Prognoza na 2015</t>
  </si>
  <si>
    <t>dług  na 31.12.</t>
  </si>
  <si>
    <t xml:space="preserve">  wydatki dot.obsługi kred i poż.</t>
  </si>
  <si>
    <t>wskaź 3 letni</t>
  </si>
  <si>
    <t>33%  wskaź 3 letniego</t>
  </si>
  <si>
    <t>(plan spłat +odset);D</t>
  </si>
  <si>
    <t xml:space="preserve">Razem </t>
  </si>
  <si>
    <t>Plan spłat + odset/D</t>
  </si>
  <si>
    <t>TAK</t>
  </si>
  <si>
    <t>Prognoza na 2017</t>
  </si>
  <si>
    <t>Prognoza na 2018</t>
  </si>
  <si>
    <t>Prognoza  na    2016</t>
  </si>
  <si>
    <t>Prognoza na 2019</t>
  </si>
  <si>
    <t>Prognoza na 2020</t>
  </si>
  <si>
    <t>Prognoza kwoty długu i spłat zobowiązań dla    gminy  JEZIORANY  na lata 2011-2020.</t>
  </si>
  <si>
    <t>tak</t>
  </si>
  <si>
    <t>z 2011r-</t>
  </si>
  <si>
    <t>suma</t>
  </si>
  <si>
    <t>razem</t>
  </si>
  <si>
    <t>Razem</t>
  </si>
  <si>
    <t>Wykonanie na 31.12.2010</t>
  </si>
  <si>
    <t>(Db+sprze maj-Wyd b)*D*100</t>
  </si>
  <si>
    <t>Załacznik nr 2- do Uchwały Rady Miejskiej w Jezioranach Nr VII/29 /2011 z dn.31.03.11 w sprawie uchwały zmieniającej   WPF gminy  na 2011r.wg uchwałyNr V/14/2011 z dnia 28.02.2011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</si>
</sst>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  <numFmt numFmtId="166" formatCode="0.0000"/>
    <numFmt numFmtId="167" formatCode="0.000000"/>
    <numFmt numFmtId="168" formatCode="0.000"/>
    <numFmt numFmtId="169" formatCode="0.00000"/>
    <numFmt numFmtId="170" formatCode="#,##0.000_ ;[Red]\-#,##0.000\ "/>
  </numFmts>
  <fonts count="22">
    <font>
      <sz val="10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96">
    <xf numFmtId="0" fontId="0" fillId="0" borderId="0" xfId="0" applyAlignment="1">
      <alignment/>
    </xf>
    <xf numFmtId="164" fontId="19" fillId="24" borderId="10" xfId="0" applyNumberFormat="1" applyFont="1" applyFill="1" applyBorder="1" applyAlignment="1" applyProtection="1">
      <alignment vertical="center"/>
      <protection/>
    </xf>
    <xf numFmtId="164" fontId="20" fillId="25" borderId="11" xfId="0" applyNumberFormat="1" applyFont="1" applyFill="1" applyBorder="1" applyAlignment="1" applyProtection="1">
      <alignment vertical="center" wrapText="1"/>
      <protection locked="0"/>
    </xf>
    <xf numFmtId="164" fontId="20" fillId="25" borderId="12" xfId="0" applyNumberFormat="1" applyFont="1" applyFill="1" applyBorder="1" applyAlignment="1" applyProtection="1">
      <alignment vertical="center"/>
      <protection locked="0"/>
    </xf>
    <xf numFmtId="165" fontId="20" fillId="25" borderId="13" xfId="0" applyNumberFormat="1" applyFont="1" applyFill="1" applyBorder="1" applyAlignment="1" applyProtection="1">
      <alignment vertical="center"/>
      <protection locked="0"/>
    </xf>
    <xf numFmtId="164" fontId="20" fillId="25" borderId="14" xfId="0" applyNumberFormat="1" applyFont="1" applyFill="1" applyBorder="1" applyAlignment="1" applyProtection="1">
      <alignment vertical="center" wrapText="1"/>
      <protection locked="0"/>
    </xf>
    <xf numFmtId="164" fontId="20" fillId="25" borderId="15" xfId="0" applyNumberFormat="1" applyFont="1" applyFill="1" applyBorder="1" applyAlignment="1" applyProtection="1">
      <alignment vertical="center"/>
      <protection locked="0"/>
    </xf>
    <xf numFmtId="165" fontId="20" fillId="25" borderId="0" xfId="0" applyNumberFormat="1" applyFont="1" applyFill="1" applyBorder="1" applyAlignment="1" applyProtection="1">
      <alignment vertical="center"/>
      <protection locked="0"/>
    </xf>
    <xf numFmtId="164" fontId="20" fillId="25" borderId="16" xfId="0" applyNumberFormat="1" applyFont="1" applyFill="1" applyBorder="1" applyAlignment="1" applyProtection="1">
      <alignment vertical="center" wrapText="1"/>
      <protection locked="0"/>
    </xf>
    <xf numFmtId="164" fontId="20" fillId="25" borderId="17" xfId="0" applyNumberFormat="1" applyFont="1" applyFill="1" applyBorder="1" applyAlignment="1" applyProtection="1">
      <alignment vertical="center"/>
      <protection locked="0"/>
    </xf>
    <xf numFmtId="164" fontId="19" fillId="24" borderId="18" xfId="0" applyNumberFormat="1" applyFont="1" applyFill="1" applyBorder="1" applyAlignment="1" applyProtection="1">
      <alignment vertical="center"/>
      <protection/>
    </xf>
    <xf numFmtId="164" fontId="19" fillId="24" borderId="19" xfId="0" applyNumberFormat="1" applyFont="1" applyFill="1" applyBorder="1" applyAlignment="1" applyProtection="1">
      <alignment vertical="center"/>
      <protection/>
    </xf>
    <xf numFmtId="164" fontId="19" fillId="24" borderId="12" xfId="0" applyNumberFormat="1" applyFont="1" applyFill="1" applyBorder="1" applyAlignment="1" applyProtection="1">
      <alignment vertical="center"/>
      <protection/>
    </xf>
    <xf numFmtId="164" fontId="20" fillId="25" borderId="20" xfId="0" applyNumberFormat="1" applyFont="1" applyFill="1" applyBorder="1" applyAlignment="1" applyProtection="1">
      <alignment vertical="center" wrapText="1"/>
      <protection locked="0"/>
    </xf>
    <xf numFmtId="164" fontId="20" fillId="25" borderId="21" xfId="0" applyNumberFormat="1" applyFont="1" applyFill="1" applyBorder="1" applyAlignment="1" applyProtection="1">
      <alignment vertical="center"/>
      <protection locked="0"/>
    </xf>
    <xf numFmtId="4" fontId="20" fillId="25" borderId="22" xfId="0" applyNumberFormat="1" applyFont="1" applyFill="1" applyBorder="1" applyAlignment="1" applyProtection="1">
      <alignment vertical="center"/>
      <protection locked="0"/>
    </xf>
    <xf numFmtId="164" fontId="19" fillId="24" borderId="23" xfId="0" applyNumberFormat="1" applyFont="1" applyFill="1" applyBorder="1" applyAlignment="1" applyProtection="1">
      <alignment vertical="center" wrapText="1"/>
      <protection locked="0"/>
    </xf>
    <xf numFmtId="164" fontId="20" fillId="24" borderId="24" xfId="0" applyNumberFormat="1" applyFont="1" applyFill="1" applyBorder="1" applyAlignment="1" applyProtection="1">
      <alignment vertical="center"/>
      <protection locked="0"/>
    </xf>
    <xf numFmtId="164" fontId="19" fillId="24" borderId="25" xfId="0" applyNumberFormat="1" applyFont="1" applyFill="1" applyBorder="1" applyAlignment="1" applyProtection="1">
      <alignment vertical="center" wrapText="1"/>
      <protection locked="0"/>
    </xf>
    <xf numFmtId="164" fontId="20" fillId="24" borderId="11" xfId="0" applyNumberFormat="1" applyFont="1" applyFill="1" applyBorder="1" applyAlignment="1" applyProtection="1">
      <alignment vertical="center" wrapText="1"/>
      <protection locked="0"/>
    </xf>
    <xf numFmtId="164" fontId="20" fillId="24" borderId="12" xfId="0" applyNumberFormat="1" applyFont="1" applyFill="1" applyBorder="1" applyAlignment="1" applyProtection="1">
      <alignment vertical="center"/>
      <protection locked="0"/>
    </xf>
    <xf numFmtId="164" fontId="20" fillId="24" borderId="20" xfId="0" applyNumberFormat="1" applyFont="1" applyFill="1" applyBorder="1" applyAlignment="1" applyProtection="1">
      <alignment vertical="center" wrapText="1"/>
      <protection locked="0"/>
    </xf>
    <xf numFmtId="164" fontId="20" fillId="24" borderId="21" xfId="0" applyNumberFormat="1" applyFont="1" applyFill="1" applyBorder="1" applyAlignment="1" applyProtection="1">
      <alignment vertical="center"/>
      <protection locked="0"/>
    </xf>
    <xf numFmtId="164" fontId="19" fillId="24" borderId="15" xfId="0" applyNumberFormat="1" applyFont="1" applyFill="1" applyBorder="1" applyAlignment="1" applyProtection="1">
      <alignment vertical="center"/>
      <protection/>
    </xf>
    <xf numFmtId="164" fontId="20" fillId="24" borderId="16" xfId="0" applyNumberFormat="1" applyFont="1" applyFill="1" applyBorder="1" applyAlignment="1" applyProtection="1">
      <alignment vertical="center" wrapText="1"/>
      <protection locked="0"/>
    </xf>
    <xf numFmtId="164" fontId="19" fillId="24" borderId="17" xfId="0" applyNumberFormat="1" applyFont="1" applyFill="1" applyBorder="1" applyAlignment="1" applyProtection="1">
      <alignment vertical="center"/>
      <protection/>
    </xf>
    <xf numFmtId="10" fontId="19" fillId="24" borderId="18" xfId="0" applyNumberFormat="1" applyFont="1" applyFill="1" applyBorder="1" applyAlignment="1" applyProtection="1">
      <alignment vertical="center"/>
      <protection/>
    </xf>
    <xf numFmtId="164" fontId="20" fillId="24" borderId="12" xfId="0" applyNumberFormat="1" applyFont="1" applyFill="1" applyBorder="1" applyAlignment="1" applyProtection="1">
      <alignment vertical="center"/>
      <protection/>
    </xf>
    <xf numFmtId="164" fontId="20" fillId="24" borderId="15" xfId="0" applyNumberFormat="1" applyFont="1" applyFill="1" applyBorder="1" applyAlignment="1" applyProtection="1">
      <alignment vertical="center"/>
      <protection/>
    </xf>
    <xf numFmtId="164" fontId="20" fillId="24" borderId="15" xfId="0" applyNumberFormat="1" applyFont="1" applyFill="1" applyBorder="1" applyAlignment="1" applyProtection="1">
      <alignment vertical="center"/>
      <protection locked="0"/>
    </xf>
    <xf numFmtId="164" fontId="20" fillId="24" borderId="17" xfId="0" applyNumberFormat="1" applyFont="1" applyFill="1" applyBorder="1" applyAlignment="1" applyProtection="1">
      <alignment vertical="center"/>
      <protection locked="0"/>
    </xf>
    <xf numFmtId="10" fontId="19" fillId="24" borderId="24" xfId="0" applyNumberFormat="1" applyFont="1" applyFill="1" applyBorder="1" applyAlignment="1" applyProtection="1">
      <alignment vertical="center"/>
      <protection/>
    </xf>
    <xf numFmtId="0" fontId="19" fillId="24" borderId="23" xfId="0" applyFont="1" applyFill="1" applyBorder="1" applyAlignment="1" applyProtection="1">
      <alignment horizontal="center" vertical="center" wrapText="1"/>
      <protection/>
    </xf>
    <xf numFmtId="10" fontId="19" fillId="24" borderId="24" xfId="0" applyNumberFormat="1" applyFont="1" applyFill="1" applyBorder="1" applyAlignment="1" applyProtection="1">
      <alignment horizontal="center" vertical="center"/>
      <protection/>
    </xf>
    <xf numFmtId="165" fontId="20" fillId="25" borderId="12" xfId="0" applyNumberFormat="1" applyFont="1" applyFill="1" applyBorder="1" applyAlignment="1" applyProtection="1">
      <alignment vertical="center"/>
      <protection locked="0"/>
    </xf>
    <xf numFmtId="0" fontId="19" fillId="24" borderId="26" xfId="0" applyFont="1" applyFill="1" applyBorder="1" applyAlignment="1" applyProtection="1">
      <alignment horizontal="center" vertical="center" wrapText="1"/>
      <protection/>
    </xf>
    <xf numFmtId="10" fontId="19" fillId="24" borderId="27" xfId="0" applyNumberFormat="1" applyFont="1" applyFill="1" applyBorder="1" applyAlignment="1" applyProtection="1">
      <alignment horizontal="center" vertical="center"/>
      <protection/>
    </xf>
    <xf numFmtId="4" fontId="19" fillId="24" borderId="28" xfId="0" applyNumberFormat="1" applyFont="1" applyFill="1" applyBorder="1" applyAlignment="1" applyProtection="1">
      <alignment horizontal="center" vertical="center" wrapText="1"/>
      <protection/>
    </xf>
    <xf numFmtId="4" fontId="19" fillId="24" borderId="28" xfId="0" applyNumberFormat="1" applyFont="1" applyFill="1" applyBorder="1" applyAlignment="1" applyProtection="1">
      <alignment horizontal="center" vertical="center"/>
      <protection/>
    </xf>
    <xf numFmtId="164" fontId="19" fillId="24" borderId="29" xfId="0" applyNumberFormat="1" applyFont="1" applyFill="1" applyBorder="1" applyAlignment="1" applyProtection="1">
      <alignment vertical="center"/>
      <protection/>
    </xf>
    <xf numFmtId="164" fontId="20" fillId="25" borderId="30" xfId="0" applyNumberFormat="1" applyFont="1" applyFill="1" applyBorder="1" applyAlignment="1" applyProtection="1">
      <alignment vertical="center"/>
      <protection locked="0"/>
    </xf>
    <xf numFmtId="164" fontId="20" fillId="25" borderId="31" xfId="0" applyNumberFormat="1" applyFont="1" applyFill="1" applyBorder="1" applyAlignment="1" applyProtection="1">
      <alignment vertical="center"/>
      <protection locked="0"/>
    </xf>
    <xf numFmtId="164" fontId="20" fillId="25" borderId="32" xfId="0" applyNumberFormat="1" applyFont="1" applyFill="1" applyBorder="1" applyAlignment="1" applyProtection="1">
      <alignment vertical="center"/>
      <protection locked="0"/>
    </xf>
    <xf numFmtId="164" fontId="19" fillId="24" borderId="33" xfId="0" applyNumberFormat="1" applyFont="1" applyFill="1" applyBorder="1" applyAlignment="1" applyProtection="1">
      <alignment vertical="center"/>
      <protection/>
    </xf>
    <xf numFmtId="164" fontId="19" fillId="24" borderId="34" xfId="0" applyNumberFormat="1" applyFont="1" applyFill="1" applyBorder="1" applyAlignment="1" applyProtection="1">
      <alignment vertical="center"/>
      <protection/>
    </xf>
    <xf numFmtId="164" fontId="19" fillId="24" borderId="30" xfId="0" applyNumberFormat="1" applyFont="1" applyFill="1" applyBorder="1" applyAlignment="1" applyProtection="1">
      <alignment vertical="center"/>
      <protection/>
    </xf>
    <xf numFmtId="164" fontId="20" fillId="25" borderId="35" xfId="0" applyNumberFormat="1" applyFont="1" applyFill="1" applyBorder="1" applyAlignment="1" applyProtection="1">
      <alignment vertical="center"/>
      <protection locked="0"/>
    </xf>
    <xf numFmtId="4" fontId="20" fillId="25" borderId="36" xfId="0" applyNumberFormat="1" applyFont="1" applyFill="1" applyBorder="1" applyAlignment="1" applyProtection="1">
      <alignment vertical="center"/>
      <protection locked="0"/>
    </xf>
    <xf numFmtId="164" fontId="20" fillId="24" borderId="37" xfId="0" applyNumberFormat="1" applyFont="1" applyFill="1" applyBorder="1" applyAlignment="1" applyProtection="1">
      <alignment vertical="center"/>
      <protection locked="0"/>
    </xf>
    <xf numFmtId="164" fontId="20" fillId="24" borderId="35" xfId="0" applyNumberFormat="1" applyFont="1" applyFill="1" applyBorder="1" applyAlignment="1" applyProtection="1">
      <alignment vertical="center"/>
      <protection locked="0"/>
    </xf>
    <xf numFmtId="164" fontId="19" fillId="24" borderId="31" xfId="0" applyNumberFormat="1" applyFont="1" applyFill="1" applyBorder="1" applyAlignment="1" applyProtection="1">
      <alignment vertical="center"/>
      <protection/>
    </xf>
    <xf numFmtId="164" fontId="19" fillId="24" borderId="32" xfId="0" applyNumberFormat="1" applyFont="1" applyFill="1" applyBorder="1" applyAlignment="1" applyProtection="1">
      <alignment vertical="center"/>
      <protection/>
    </xf>
    <xf numFmtId="10" fontId="19" fillId="24" borderId="33" xfId="0" applyNumberFormat="1" applyFont="1" applyFill="1" applyBorder="1" applyAlignment="1" applyProtection="1">
      <alignment vertical="center"/>
      <protection/>
    </xf>
    <xf numFmtId="164" fontId="20" fillId="24" borderId="31" xfId="0" applyNumberFormat="1" applyFont="1" applyFill="1" applyBorder="1" applyAlignment="1" applyProtection="1">
      <alignment vertical="center"/>
      <protection/>
    </xf>
    <xf numFmtId="164" fontId="20" fillId="24" borderId="31" xfId="0" applyNumberFormat="1" applyFont="1" applyFill="1" applyBorder="1" applyAlignment="1" applyProtection="1">
      <alignment vertical="center"/>
      <protection locked="0"/>
    </xf>
    <xf numFmtId="164" fontId="20" fillId="24" borderId="32" xfId="0" applyNumberFormat="1" applyFont="1" applyFill="1" applyBorder="1" applyAlignment="1" applyProtection="1">
      <alignment vertical="center"/>
      <protection locked="0"/>
    </xf>
    <xf numFmtId="10" fontId="19" fillId="24" borderId="37" xfId="0" applyNumberFormat="1" applyFont="1" applyFill="1" applyBorder="1" applyAlignment="1" applyProtection="1">
      <alignment vertical="center"/>
      <protection/>
    </xf>
    <xf numFmtId="4" fontId="19" fillId="24" borderId="38" xfId="0" applyNumberFormat="1" applyFont="1" applyFill="1" applyBorder="1" applyAlignment="1" applyProtection="1">
      <alignment horizontal="center" vertical="center"/>
      <protection/>
    </xf>
    <xf numFmtId="4" fontId="20" fillId="0" borderId="28" xfId="0" applyNumberFormat="1" applyFont="1" applyBorder="1" applyAlignment="1">
      <alignment/>
    </xf>
    <xf numFmtId="4" fontId="20" fillId="25" borderId="30" xfId="0" applyNumberFormat="1" applyFont="1" applyFill="1" applyBorder="1" applyAlignment="1" applyProtection="1">
      <alignment vertical="center"/>
      <protection locked="0"/>
    </xf>
    <xf numFmtId="0" fontId="19" fillId="0" borderId="39" xfId="0" applyFont="1" applyBorder="1" applyAlignment="1" applyProtection="1">
      <alignment horizontal="center" vertical="center"/>
      <protection/>
    </xf>
    <xf numFmtId="0" fontId="19" fillId="26" borderId="40" xfId="0" applyFont="1" applyFill="1" applyBorder="1" applyAlignment="1" applyProtection="1">
      <alignment horizontal="center" vertical="center" wrapText="1"/>
      <protection locked="0"/>
    </xf>
    <xf numFmtId="0" fontId="19" fillId="26" borderId="41" xfId="0" applyFont="1" applyFill="1" applyBorder="1" applyAlignment="1" applyProtection="1">
      <alignment horizontal="center" vertical="center" wrapText="1"/>
      <protection locked="0"/>
    </xf>
    <xf numFmtId="0" fontId="19" fillId="26" borderId="42" xfId="0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Border="1" applyAlignment="1">
      <alignment/>
    </xf>
    <xf numFmtId="0" fontId="19" fillId="27" borderId="43" xfId="0" applyFont="1" applyFill="1" applyBorder="1" applyAlignment="1" applyProtection="1">
      <alignment vertical="center" wrapText="1"/>
      <protection/>
    </xf>
    <xf numFmtId="0" fontId="20" fillId="27" borderId="44" xfId="0" applyFont="1" applyFill="1" applyBorder="1" applyAlignment="1" applyProtection="1">
      <alignment vertical="center" wrapText="1"/>
      <protection/>
    </xf>
    <xf numFmtId="0" fontId="20" fillId="27" borderId="45" xfId="0" applyFont="1" applyFill="1" applyBorder="1" applyAlignment="1" applyProtection="1">
      <alignment vertical="center" wrapText="1"/>
      <protection/>
    </xf>
    <xf numFmtId="0" fontId="20" fillId="27" borderId="46" xfId="0" applyFont="1" applyFill="1" applyBorder="1" applyAlignment="1" applyProtection="1">
      <alignment vertical="center" wrapText="1"/>
      <protection/>
    </xf>
    <xf numFmtId="0" fontId="19" fillId="27" borderId="47" xfId="0" applyFont="1" applyFill="1" applyBorder="1" applyAlignment="1" applyProtection="1">
      <alignment vertical="center" wrapText="1"/>
      <protection/>
    </xf>
    <xf numFmtId="0" fontId="19" fillId="27" borderId="48" xfId="0" applyFont="1" applyFill="1" applyBorder="1" applyAlignment="1" applyProtection="1">
      <alignment vertical="center" wrapText="1"/>
      <protection/>
    </xf>
    <xf numFmtId="0" fontId="19" fillId="27" borderId="44" xfId="0" applyFont="1" applyFill="1" applyBorder="1" applyAlignment="1" applyProtection="1">
      <alignment vertical="center" wrapText="1"/>
      <protection/>
    </xf>
    <xf numFmtId="4" fontId="20" fillId="0" borderId="0" xfId="0" applyNumberFormat="1" applyFont="1" applyAlignment="1">
      <alignment/>
    </xf>
    <xf numFmtId="0" fontId="20" fillId="27" borderId="49" xfId="0" applyFont="1" applyFill="1" applyBorder="1" applyAlignment="1" applyProtection="1">
      <alignment vertical="center" wrapText="1"/>
      <protection/>
    </xf>
    <xf numFmtId="164" fontId="20" fillId="0" borderId="28" xfId="0" applyNumberFormat="1" applyFont="1" applyBorder="1" applyAlignment="1">
      <alignment/>
    </xf>
    <xf numFmtId="0" fontId="19" fillId="27" borderId="50" xfId="0" applyFont="1" applyFill="1" applyBorder="1" applyAlignment="1" applyProtection="1">
      <alignment vertical="center" wrapText="1"/>
      <protection/>
    </xf>
    <xf numFmtId="0" fontId="19" fillId="27" borderId="51" xfId="0" applyFont="1" applyFill="1" applyBorder="1" applyAlignment="1" applyProtection="1">
      <alignment vertical="center" wrapText="1"/>
      <protection/>
    </xf>
    <xf numFmtId="0" fontId="19" fillId="27" borderId="28" xfId="0" applyFont="1" applyFill="1" applyBorder="1" applyAlignment="1" applyProtection="1">
      <alignment vertical="center" wrapText="1"/>
      <protection/>
    </xf>
    <xf numFmtId="0" fontId="19" fillId="27" borderId="0" xfId="0" applyFont="1" applyFill="1" applyBorder="1" applyAlignment="1" applyProtection="1">
      <alignment vertical="center" wrapText="1"/>
      <protection/>
    </xf>
    <xf numFmtId="0" fontId="20" fillId="0" borderId="0" xfId="0" applyFont="1" applyAlignment="1">
      <alignment/>
    </xf>
    <xf numFmtId="167" fontId="2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0" fillId="0" borderId="28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8" xfId="0" applyFont="1" applyBorder="1" applyAlignment="1">
      <alignment horizontal="center"/>
    </xf>
    <xf numFmtId="4" fontId="19" fillId="0" borderId="28" xfId="0" applyNumberFormat="1" applyFont="1" applyBorder="1" applyAlignment="1">
      <alignment/>
    </xf>
    <xf numFmtId="164" fontId="19" fillId="0" borderId="28" xfId="0" applyNumberFormat="1" applyFont="1" applyBorder="1" applyAlignment="1">
      <alignment/>
    </xf>
    <xf numFmtId="4" fontId="20" fillId="25" borderId="31" xfId="0" applyNumberFormat="1" applyFont="1" applyFill="1" applyBorder="1" applyAlignment="1" applyProtection="1">
      <alignment vertical="center"/>
      <protection locked="0"/>
    </xf>
    <xf numFmtId="4" fontId="20" fillId="24" borderId="3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/>
    </xf>
    <xf numFmtId="2" fontId="19" fillId="24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76"/>
  <sheetViews>
    <sheetView tabSelected="1" workbookViewId="0" topLeftCell="A1">
      <selection activeCell="B1" sqref="B1:R1"/>
    </sheetView>
  </sheetViews>
  <sheetFormatPr defaultColWidth="11.57421875" defaultRowHeight="12.75"/>
  <cols>
    <col min="1" max="1" width="1.421875" style="0" customWidth="1"/>
    <col min="2" max="2" width="22.57421875" style="0" customWidth="1"/>
    <col min="3" max="3" width="11.57421875" style="0" customWidth="1"/>
    <col min="4" max="4" width="11.140625" style="0" customWidth="1"/>
    <col min="5" max="5" width="11.8515625" style="0" customWidth="1"/>
    <col min="6" max="6" width="12.00390625" style="0" customWidth="1"/>
    <col min="7" max="7" width="12.140625" style="0" customWidth="1"/>
    <col min="8" max="8" width="11.140625" style="0" customWidth="1"/>
    <col min="9" max="9" width="11.7109375" style="0" customWidth="1"/>
    <col min="10" max="10" width="11.57421875" style="0" customWidth="1"/>
    <col min="11" max="11" width="11.8515625" style="0" bestFit="1" customWidth="1"/>
    <col min="12" max="12" width="12.00390625" style="0" bestFit="1" customWidth="1"/>
    <col min="13" max="17" width="12.7109375" style="0" bestFit="1" customWidth="1"/>
    <col min="18" max="18" width="12.7109375" style="0" customWidth="1"/>
  </cols>
  <sheetData>
    <row r="1" spans="2:19" ht="46.5" customHeight="1">
      <c r="B1" s="95" t="s">
        <v>83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3"/>
    </row>
    <row r="2" spans="2:12" ht="27" customHeight="1">
      <c r="B2" s="94" t="s">
        <v>75</v>
      </c>
      <c r="C2" s="94"/>
      <c r="D2" s="94"/>
      <c r="E2" s="94"/>
      <c r="F2" s="94"/>
      <c r="G2" s="94"/>
      <c r="H2" s="94"/>
      <c r="I2" s="94"/>
      <c r="J2" s="94"/>
      <c r="K2" s="94"/>
      <c r="L2" s="94"/>
    </row>
    <row r="3" ht="13.5" thickBot="1"/>
    <row r="4" spans="2:18" ht="48.75" customHeight="1" thickBot="1" thickTop="1">
      <c r="B4" s="60" t="s">
        <v>47</v>
      </c>
      <c r="C4" s="61" t="s">
        <v>54</v>
      </c>
      <c r="D4" s="62" t="s">
        <v>53</v>
      </c>
      <c r="E4" s="62" t="s">
        <v>52</v>
      </c>
      <c r="F4" s="62" t="s">
        <v>59</v>
      </c>
      <c r="G4" s="62" t="s">
        <v>81</v>
      </c>
      <c r="H4" s="62" t="s">
        <v>49</v>
      </c>
      <c r="I4" s="62" t="s">
        <v>48</v>
      </c>
      <c r="J4" s="62" t="s">
        <v>50</v>
      </c>
      <c r="K4" s="62" t="s">
        <v>51</v>
      </c>
      <c r="L4" s="63" t="s">
        <v>61</v>
      </c>
      <c r="M4" s="83" t="s">
        <v>72</v>
      </c>
      <c r="N4" s="83" t="s">
        <v>70</v>
      </c>
      <c r="O4" s="83" t="s">
        <v>71</v>
      </c>
      <c r="P4" s="83" t="s">
        <v>73</v>
      </c>
      <c r="Q4" s="83" t="s">
        <v>74</v>
      </c>
      <c r="R4" s="64" t="s">
        <v>67</v>
      </c>
    </row>
    <row r="5" spans="2:18" ht="30.75" customHeight="1" thickBot="1">
      <c r="B5" s="65" t="s">
        <v>0</v>
      </c>
      <c r="C5" s="1">
        <f aca="true" t="shared" si="0" ref="C5:Q5">C6+C7</f>
        <v>22073023.2</v>
      </c>
      <c r="D5" s="1">
        <f t="shared" si="0"/>
        <v>20253758.83</v>
      </c>
      <c r="E5" s="1">
        <f t="shared" si="0"/>
        <v>19890707.900000002</v>
      </c>
      <c r="F5" s="1">
        <f t="shared" si="0"/>
        <v>24057035.43</v>
      </c>
      <c r="G5" s="1">
        <f t="shared" si="0"/>
        <v>21039445.759999998</v>
      </c>
      <c r="H5" s="1">
        <f t="shared" si="0"/>
        <v>24944626.47</v>
      </c>
      <c r="I5" s="1">
        <f t="shared" si="0"/>
        <v>23000000</v>
      </c>
      <c r="J5" s="1">
        <f t="shared" si="0"/>
        <v>23000000</v>
      </c>
      <c r="K5" s="1">
        <f t="shared" si="0"/>
        <v>20000000</v>
      </c>
      <c r="L5" s="39">
        <f t="shared" si="0"/>
        <v>20100000</v>
      </c>
      <c r="M5" s="39">
        <f t="shared" si="0"/>
        <v>20000000</v>
      </c>
      <c r="N5" s="39">
        <f t="shared" si="0"/>
        <v>21000000</v>
      </c>
      <c r="O5" s="39">
        <f t="shared" si="0"/>
        <v>22000000</v>
      </c>
      <c r="P5" s="39">
        <f t="shared" si="0"/>
        <v>23000000</v>
      </c>
      <c r="Q5" s="39">
        <f t="shared" si="0"/>
        <v>23000000</v>
      </c>
      <c r="R5" s="64"/>
    </row>
    <row r="6" spans="2:18" ht="20.25" customHeight="1" thickTop="1">
      <c r="B6" s="66" t="s">
        <v>1</v>
      </c>
      <c r="C6" s="2">
        <v>17624822.75</v>
      </c>
      <c r="D6" s="3">
        <v>18995152.36</v>
      </c>
      <c r="E6" s="4">
        <v>18982366.48</v>
      </c>
      <c r="F6" s="34">
        <v>19856965.48</v>
      </c>
      <c r="G6" s="3">
        <v>19873927.02</v>
      </c>
      <c r="H6" s="3">
        <v>18902020</v>
      </c>
      <c r="I6" s="3">
        <v>21000000</v>
      </c>
      <c r="J6" s="3">
        <v>21000000</v>
      </c>
      <c r="K6" s="3">
        <v>19500000</v>
      </c>
      <c r="L6" s="59">
        <v>19500000</v>
      </c>
      <c r="M6" s="58">
        <v>19000000</v>
      </c>
      <c r="N6" s="58">
        <v>20000000</v>
      </c>
      <c r="O6" s="58">
        <v>21000000</v>
      </c>
      <c r="P6" s="58">
        <v>22000000</v>
      </c>
      <c r="Q6" s="58">
        <v>22000000</v>
      </c>
      <c r="R6" s="58"/>
    </row>
    <row r="7" spans="2:18" ht="24" customHeight="1">
      <c r="B7" s="67" t="s">
        <v>2</v>
      </c>
      <c r="C7" s="5">
        <v>4448200.45</v>
      </c>
      <c r="D7" s="6">
        <v>1258606.47</v>
      </c>
      <c r="E7" s="7">
        <v>908341.42</v>
      </c>
      <c r="F7" s="7">
        <v>4200069.95</v>
      </c>
      <c r="G7" s="6">
        <v>1165518.74</v>
      </c>
      <c r="H7" s="6">
        <v>6042606.47</v>
      </c>
      <c r="I7" s="6">
        <v>2000000</v>
      </c>
      <c r="J7" s="6">
        <v>2000000</v>
      </c>
      <c r="K7" s="6">
        <v>500000</v>
      </c>
      <c r="L7" s="41">
        <v>600000</v>
      </c>
      <c r="M7" s="89">
        <v>1000000</v>
      </c>
      <c r="N7" s="58">
        <v>1000000</v>
      </c>
      <c r="O7" s="58">
        <v>1000000</v>
      </c>
      <c r="P7" s="58">
        <v>1000000</v>
      </c>
      <c r="Q7" s="58">
        <v>1000000</v>
      </c>
      <c r="R7" s="64"/>
    </row>
    <row r="8" spans="2:18" ht="26.25" customHeight="1" thickBot="1">
      <c r="B8" s="68" t="s">
        <v>3</v>
      </c>
      <c r="C8" s="8">
        <v>391709.1</v>
      </c>
      <c r="D8" s="9">
        <v>563056.43</v>
      </c>
      <c r="E8" s="9">
        <v>350817.29</v>
      </c>
      <c r="F8" s="9">
        <v>1106000</v>
      </c>
      <c r="G8" s="9">
        <v>649708.74</v>
      </c>
      <c r="H8" s="9">
        <v>654500</v>
      </c>
      <c r="I8" s="9">
        <v>1000000</v>
      </c>
      <c r="J8" s="9">
        <v>1000000</v>
      </c>
      <c r="K8" s="9">
        <v>500000</v>
      </c>
      <c r="L8" s="42">
        <v>600000</v>
      </c>
      <c r="M8" s="58">
        <v>800000</v>
      </c>
      <c r="N8" s="58">
        <v>600000</v>
      </c>
      <c r="O8" s="58">
        <v>500000</v>
      </c>
      <c r="P8" s="58">
        <v>500000</v>
      </c>
      <c r="Q8" s="58">
        <v>500000</v>
      </c>
      <c r="R8" s="64"/>
    </row>
    <row r="9" spans="2:18" ht="25.5" customHeight="1" thickBot="1">
      <c r="B9" s="65" t="s">
        <v>4</v>
      </c>
      <c r="C9" s="1">
        <f aca="true" t="shared" si="1" ref="C9:Q9">C10+C11</f>
        <v>22409621.75</v>
      </c>
      <c r="D9" s="1">
        <f t="shared" si="1"/>
        <v>23897881.060000002</v>
      </c>
      <c r="E9" s="1">
        <f t="shared" si="1"/>
        <v>24141370.96</v>
      </c>
      <c r="F9" s="1">
        <f t="shared" si="1"/>
        <v>28317914.01</v>
      </c>
      <c r="G9" s="1">
        <f t="shared" si="1"/>
        <v>24768945.13</v>
      </c>
      <c r="H9" s="1">
        <f t="shared" si="1"/>
        <v>30615128.78</v>
      </c>
      <c r="I9" s="1">
        <f t="shared" si="1"/>
        <v>16200000</v>
      </c>
      <c r="J9" s="1">
        <f t="shared" si="1"/>
        <v>17100000</v>
      </c>
      <c r="K9" s="1">
        <f t="shared" si="1"/>
        <v>17500000</v>
      </c>
      <c r="L9" s="39">
        <f t="shared" si="1"/>
        <v>17700000</v>
      </c>
      <c r="M9" s="39">
        <f t="shared" si="1"/>
        <v>17800000</v>
      </c>
      <c r="N9" s="39">
        <f t="shared" si="1"/>
        <v>17800000</v>
      </c>
      <c r="O9" s="39">
        <f t="shared" si="1"/>
        <v>17800000</v>
      </c>
      <c r="P9" s="39">
        <f t="shared" si="1"/>
        <v>17800000</v>
      </c>
      <c r="Q9" s="39">
        <f t="shared" si="1"/>
        <v>18300000</v>
      </c>
      <c r="R9" s="64"/>
    </row>
    <row r="10" spans="2:18" ht="21" customHeight="1" thickTop="1">
      <c r="B10" s="66" t="s">
        <v>5</v>
      </c>
      <c r="C10" s="2">
        <v>16068969.17</v>
      </c>
      <c r="D10" s="3">
        <v>17532283.87</v>
      </c>
      <c r="E10" s="3">
        <v>18157841.16</v>
      </c>
      <c r="F10" s="3">
        <v>20356255.14</v>
      </c>
      <c r="G10" s="3">
        <v>20778336.38</v>
      </c>
      <c r="H10" s="3">
        <v>18888020</v>
      </c>
      <c r="I10" s="3">
        <v>16100000</v>
      </c>
      <c r="J10" s="3">
        <v>17000000</v>
      </c>
      <c r="K10" s="3">
        <v>17400000</v>
      </c>
      <c r="L10" s="40">
        <v>17600000</v>
      </c>
      <c r="M10" s="58">
        <v>17500000</v>
      </c>
      <c r="N10" s="58">
        <v>17500000</v>
      </c>
      <c r="O10" s="58">
        <v>17500000</v>
      </c>
      <c r="P10" s="58">
        <v>17500000</v>
      </c>
      <c r="Q10" s="58">
        <v>18000000</v>
      </c>
      <c r="R10" s="64"/>
    </row>
    <row r="11" spans="2:18" ht="22.5" customHeight="1" thickBot="1">
      <c r="B11" s="68" t="s">
        <v>6</v>
      </c>
      <c r="C11" s="8">
        <v>6340652.58</v>
      </c>
      <c r="D11" s="9">
        <v>6365597.19</v>
      </c>
      <c r="E11" s="6">
        <v>5983529.8</v>
      </c>
      <c r="F11" s="14">
        <v>7961658.87</v>
      </c>
      <c r="G11" s="9">
        <v>3990608.75</v>
      </c>
      <c r="H11" s="9">
        <v>11727108.78</v>
      </c>
      <c r="I11" s="9">
        <v>100000</v>
      </c>
      <c r="J11" s="9">
        <v>100000</v>
      </c>
      <c r="K11" s="9">
        <v>100000</v>
      </c>
      <c r="L11" s="42">
        <v>100000</v>
      </c>
      <c r="M11" s="58">
        <v>300000</v>
      </c>
      <c r="N11" s="58">
        <v>300000</v>
      </c>
      <c r="O11" s="58">
        <v>300000</v>
      </c>
      <c r="P11" s="58">
        <v>300000</v>
      </c>
      <c r="Q11" s="58">
        <v>300000</v>
      </c>
      <c r="R11" s="64"/>
    </row>
    <row r="12" spans="2:18" ht="25.5" customHeight="1" thickBot="1">
      <c r="B12" s="69" t="s">
        <v>7</v>
      </c>
      <c r="C12" s="10">
        <f aca="true" t="shared" si="2" ref="C12:Q12">C5-C9</f>
        <v>-336598.55000000075</v>
      </c>
      <c r="D12" s="10">
        <f t="shared" si="2"/>
        <v>-3644122.230000004</v>
      </c>
      <c r="E12" s="10">
        <f t="shared" si="2"/>
        <v>-4250663.059999999</v>
      </c>
      <c r="F12" s="10">
        <f t="shared" si="2"/>
        <v>-4260878.580000002</v>
      </c>
      <c r="G12" s="10">
        <f t="shared" si="2"/>
        <v>-3729499.370000001</v>
      </c>
      <c r="H12" s="10">
        <f t="shared" si="2"/>
        <v>-5670502.310000002</v>
      </c>
      <c r="I12" s="10">
        <f t="shared" si="2"/>
        <v>6800000</v>
      </c>
      <c r="J12" s="10">
        <f t="shared" si="2"/>
        <v>5900000</v>
      </c>
      <c r="K12" s="10">
        <f t="shared" si="2"/>
        <v>2500000</v>
      </c>
      <c r="L12" s="43">
        <f t="shared" si="2"/>
        <v>2400000</v>
      </c>
      <c r="M12" s="43">
        <f t="shared" si="2"/>
        <v>2200000</v>
      </c>
      <c r="N12" s="43">
        <f t="shared" si="2"/>
        <v>3200000</v>
      </c>
      <c r="O12" s="43">
        <f t="shared" si="2"/>
        <v>4200000</v>
      </c>
      <c r="P12" s="43">
        <f t="shared" si="2"/>
        <v>5200000</v>
      </c>
      <c r="Q12" s="43">
        <f t="shared" si="2"/>
        <v>4700000</v>
      </c>
      <c r="R12" s="64"/>
    </row>
    <row r="13" spans="2:18" ht="21" customHeight="1" thickBot="1" thickTop="1">
      <c r="B13" s="70" t="s">
        <v>8</v>
      </c>
      <c r="C13" s="11">
        <f aca="true" t="shared" si="3" ref="C13:Q13">C14-C24</f>
        <v>974848.5600000005</v>
      </c>
      <c r="D13" s="11">
        <f t="shared" si="3"/>
        <v>4548260.890000001</v>
      </c>
      <c r="E13" s="11">
        <f t="shared" si="3"/>
        <v>4264539.380000001</v>
      </c>
      <c r="F13" s="11">
        <f t="shared" si="3"/>
        <v>4260878.58</v>
      </c>
      <c r="G13" s="11">
        <f t="shared" si="3"/>
        <v>3857555.9299999997</v>
      </c>
      <c r="H13" s="11">
        <f t="shared" si="3"/>
        <v>5670502.309999999</v>
      </c>
      <c r="I13" s="11">
        <f t="shared" si="3"/>
        <v>-1546675.88</v>
      </c>
      <c r="J13" s="11">
        <f t="shared" si="3"/>
        <v>2888987.2799999975</v>
      </c>
      <c r="K13" s="11">
        <f t="shared" si="3"/>
        <v>6426528.449999997</v>
      </c>
      <c r="L13" s="44">
        <f t="shared" si="3"/>
        <v>6692156.099999998</v>
      </c>
      <c r="M13" s="44">
        <f t="shared" si="3"/>
        <v>6268775.099999998</v>
      </c>
      <c r="N13" s="44">
        <f t="shared" si="3"/>
        <v>6243050.759999998</v>
      </c>
      <c r="O13" s="44">
        <f t="shared" si="3"/>
        <v>6793050.759999998</v>
      </c>
      <c r="P13" s="44">
        <f t="shared" si="3"/>
        <v>8296793.459999998</v>
      </c>
      <c r="Q13" s="44">
        <f t="shared" si="3"/>
        <v>13096793.459999997</v>
      </c>
      <c r="R13" s="64"/>
    </row>
    <row r="14" spans="2:18" ht="26.25" customHeight="1" thickTop="1">
      <c r="B14" s="71" t="s">
        <v>9</v>
      </c>
      <c r="C14" s="12">
        <f>C15+C17+C19+C20+C21+C22+C23</f>
        <v>4981994.23</v>
      </c>
      <c r="D14" s="12">
        <f>D15+D17+D19+D20+D21+D22+D23</f>
        <v>5344932.12</v>
      </c>
      <c r="E14" s="12">
        <f>E15+E17+E19+E20+E21+E22+E23</f>
        <v>5015698.380000001</v>
      </c>
      <c r="F14" s="12">
        <f>F15+F17+F19+F20+F21+F22+F23</f>
        <v>6166838.86</v>
      </c>
      <c r="G14" s="12">
        <f aca="true" t="shared" si="4" ref="G14:Q14">G15+G17+G19+G20+G21+G23+G22</f>
        <v>5529932.35</v>
      </c>
      <c r="H14" s="12">
        <f t="shared" si="4"/>
        <v>7057836.879999999</v>
      </c>
      <c r="I14" s="12">
        <f t="shared" si="4"/>
        <v>155000</v>
      </c>
      <c r="J14" s="12">
        <f t="shared" si="4"/>
        <v>5253324.119999997</v>
      </c>
      <c r="K14" s="12">
        <f t="shared" si="4"/>
        <v>8788987.279999997</v>
      </c>
      <c r="L14" s="12">
        <f t="shared" si="4"/>
        <v>8926528.449999997</v>
      </c>
      <c r="M14" s="12">
        <f t="shared" si="4"/>
        <v>9092156.099999998</v>
      </c>
      <c r="N14" s="12">
        <f t="shared" si="4"/>
        <v>8468775.099999998</v>
      </c>
      <c r="O14" s="12">
        <f t="shared" si="4"/>
        <v>9443050.759999998</v>
      </c>
      <c r="P14" s="12">
        <f t="shared" si="4"/>
        <v>10993050.759999998</v>
      </c>
      <c r="Q14" s="12">
        <f t="shared" si="4"/>
        <v>13496793.459999997</v>
      </c>
      <c r="R14" s="64"/>
    </row>
    <row r="15" spans="2:18" ht="23.25" customHeight="1">
      <c r="B15" s="67" t="s">
        <v>10</v>
      </c>
      <c r="C15" s="5">
        <v>3507517.36</v>
      </c>
      <c r="D15" s="6">
        <v>4706682.11</v>
      </c>
      <c r="E15" s="6">
        <v>4749809.73</v>
      </c>
      <c r="F15" s="6">
        <v>6166838.86</v>
      </c>
      <c r="G15" s="6">
        <v>5516055.42</v>
      </c>
      <c r="H15" s="6">
        <v>6929780.32</v>
      </c>
      <c r="I15" s="6"/>
      <c r="J15" s="6"/>
      <c r="K15" s="6"/>
      <c r="L15" s="41"/>
      <c r="M15" s="64"/>
      <c r="N15" s="64"/>
      <c r="O15" s="64"/>
      <c r="P15" s="64"/>
      <c r="Q15" s="64"/>
      <c r="R15" s="64"/>
    </row>
    <row r="16" spans="2:18" ht="57.75" customHeight="1">
      <c r="B16" s="67" t="s">
        <v>11</v>
      </c>
      <c r="C16" s="5">
        <v>3507517.36</v>
      </c>
      <c r="D16" s="6"/>
      <c r="E16" s="6"/>
      <c r="F16" s="6">
        <v>951570.06</v>
      </c>
      <c r="G16" s="6">
        <v>1338120</v>
      </c>
      <c r="H16" s="6">
        <v>4463224.8</v>
      </c>
      <c r="I16" s="6">
        <v>0</v>
      </c>
      <c r="J16" s="6">
        <v>0</v>
      </c>
      <c r="K16" s="6">
        <v>0</v>
      </c>
      <c r="L16" s="41">
        <v>0</v>
      </c>
      <c r="M16" s="64"/>
      <c r="N16" s="64"/>
      <c r="O16" s="64"/>
      <c r="P16" s="64"/>
      <c r="Q16" s="64"/>
      <c r="R16" s="64"/>
    </row>
    <row r="17" spans="2:18" ht="24.75" customHeight="1">
      <c r="B17" s="67" t="s">
        <v>12</v>
      </c>
      <c r="C17" s="5"/>
      <c r="D17" s="6"/>
      <c r="E17" s="6"/>
      <c r="F17" s="6"/>
      <c r="G17" s="6">
        <v>0</v>
      </c>
      <c r="H17" s="6">
        <v>0</v>
      </c>
      <c r="I17" s="6"/>
      <c r="J17" s="6"/>
      <c r="K17" s="6"/>
      <c r="L17" s="41"/>
      <c r="M17" s="64"/>
      <c r="N17" s="64"/>
      <c r="O17" s="64"/>
      <c r="P17" s="64"/>
      <c r="Q17" s="64"/>
      <c r="R17" s="64"/>
    </row>
    <row r="18" spans="2:18" ht="43.5" customHeight="1">
      <c r="B18" s="67" t="s">
        <v>13</v>
      </c>
      <c r="C18" s="5"/>
      <c r="D18" s="6"/>
      <c r="E18" s="6"/>
      <c r="F18" s="6"/>
      <c r="G18" s="6">
        <v>0</v>
      </c>
      <c r="H18" s="6">
        <v>0</v>
      </c>
      <c r="I18" s="6"/>
      <c r="J18" s="6"/>
      <c r="K18" s="6"/>
      <c r="L18" s="41"/>
      <c r="M18" s="64"/>
      <c r="N18" s="64"/>
      <c r="O18" s="64"/>
      <c r="P18" s="64"/>
      <c r="Q18" s="64"/>
      <c r="R18" s="64"/>
    </row>
    <row r="19" spans="2:18" ht="24" customHeight="1">
      <c r="B19" s="67" t="s">
        <v>14</v>
      </c>
      <c r="C19" s="5"/>
      <c r="D19" s="6"/>
      <c r="E19" s="6"/>
      <c r="F19" s="6"/>
      <c r="G19" s="6">
        <v>0</v>
      </c>
      <c r="H19" s="6">
        <v>0</v>
      </c>
      <c r="I19" s="6">
        <v>155000</v>
      </c>
      <c r="J19" s="6"/>
      <c r="K19" s="6"/>
      <c r="L19" s="41"/>
      <c r="M19" s="64"/>
      <c r="N19" s="64"/>
      <c r="O19" s="64"/>
      <c r="P19" s="64"/>
      <c r="Q19" s="64"/>
      <c r="R19" s="64"/>
    </row>
    <row r="20" spans="2:18" ht="28.5" customHeight="1">
      <c r="B20" s="67" t="s">
        <v>15</v>
      </c>
      <c r="C20" s="5"/>
      <c r="D20" s="6"/>
      <c r="E20" s="6"/>
      <c r="F20" s="6"/>
      <c r="G20" s="6">
        <v>0</v>
      </c>
      <c r="H20" s="6">
        <v>0</v>
      </c>
      <c r="I20" s="6"/>
      <c r="J20" s="6"/>
      <c r="K20" s="6"/>
      <c r="L20" s="41"/>
      <c r="M20" s="64"/>
      <c r="N20" s="64"/>
      <c r="O20" s="64"/>
      <c r="P20" s="64"/>
      <c r="Q20" s="64"/>
      <c r="R20" s="64"/>
    </row>
    <row r="21" spans="2:18" ht="27" customHeight="1">
      <c r="B21" s="67" t="s">
        <v>16</v>
      </c>
      <c r="C21" s="5"/>
      <c r="D21" s="6"/>
      <c r="E21" s="6"/>
      <c r="F21" s="6"/>
      <c r="G21" s="6">
        <v>0</v>
      </c>
      <c r="H21" s="6">
        <v>0</v>
      </c>
      <c r="I21" s="6"/>
      <c r="J21" s="6"/>
      <c r="K21" s="6"/>
      <c r="L21" s="41"/>
      <c r="M21" s="64"/>
      <c r="N21" s="64"/>
      <c r="O21" s="64"/>
      <c r="P21" s="64"/>
      <c r="Q21" s="64"/>
      <c r="R21" s="64"/>
    </row>
    <row r="22" spans="2:18" ht="23.25" customHeight="1">
      <c r="B22" s="67" t="s">
        <v>17</v>
      </c>
      <c r="C22" s="5">
        <v>1474476.87</v>
      </c>
      <c r="D22" s="6">
        <v>638250.01</v>
      </c>
      <c r="E22" s="6">
        <v>265888.65</v>
      </c>
      <c r="F22" s="6"/>
      <c r="G22" s="72">
        <f>E53+E46</f>
        <v>13876.929999999702</v>
      </c>
      <c r="H22" s="72">
        <f>G53+G46</f>
        <v>128056.55999999866</v>
      </c>
      <c r="I22" s="72"/>
      <c r="J22" s="72">
        <f aca="true" t="shared" si="5" ref="J22:R22">I53+I46</f>
        <v>5253324.119999997</v>
      </c>
      <c r="K22" s="72">
        <f t="shared" si="5"/>
        <v>8788987.279999997</v>
      </c>
      <c r="L22" s="72">
        <f t="shared" si="5"/>
        <v>8926528.449999997</v>
      </c>
      <c r="M22" s="72">
        <f t="shared" si="5"/>
        <v>9092156.099999998</v>
      </c>
      <c r="N22" s="72">
        <f>M53+M46</f>
        <v>8468775.099999998</v>
      </c>
      <c r="O22" s="72">
        <f t="shared" si="5"/>
        <v>9443050.759999998</v>
      </c>
      <c r="P22" s="72">
        <f t="shared" si="5"/>
        <v>10993050.759999998</v>
      </c>
      <c r="Q22" s="72">
        <f t="shared" si="5"/>
        <v>13496793.459999997</v>
      </c>
      <c r="R22" s="72">
        <f t="shared" si="5"/>
        <v>17796793.459999997</v>
      </c>
    </row>
    <row r="23" spans="2:18" ht="21.75" customHeight="1" thickBot="1">
      <c r="B23" s="73" t="s">
        <v>18</v>
      </c>
      <c r="C23" s="13"/>
      <c r="D23" s="14"/>
      <c r="E23" s="14"/>
      <c r="F23" s="14"/>
      <c r="G23" s="14"/>
      <c r="H23" s="14"/>
      <c r="I23" s="14"/>
      <c r="J23" s="14"/>
      <c r="K23" s="14"/>
      <c r="L23" s="46"/>
      <c r="M23" s="64"/>
      <c r="N23" s="64"/>
      <c r="O23" s="64"/>
      <c r="P23" s="64"/>
      <c r="Q23" s="64"/>
      <c r="R23" s="64"/>
    </row>
    <row r="24" spans="2:18" ht="24.75" customHeight="1" thickBot="1" thickTop="1">
      <c r="B24" s="70" t="s">
        <v>19</v>
      </c>
      <c r="C24" s="11">
        <f aca="true" t="shared" si="6" ref="C24:R24">C25+C27+C29+C30</f>
        <v>4007145.67</v>
      </c>
      <c r="D24" s="11">
        <f t="shared" si="6"/>
        <v>796671.23</v>
      </c>
      <c r="E24" s="11">
        <f t="shared" si="6"/>
        <v>751159</v>
      </c>
      <c r="F24" s="11">
        <f t="shared" si="6"/>
        <v>1905960.28</v>
      </c>
      <c r="G24" s="11">
        <f t="shared" si="6"/>
        <v>1672376.42</v>
      </c>
      <c r="H24" s="11">
        <f t="shared" si="6"/>
        <v>1387334.57</v>
      </c>
      <c r="I24" s="11">
        <f t="shared" si="6"/>
        <v>1701675.88</v>
      </c>
      <c r="J24" s="11">
        <f t="shared" si="6"/>
        <v>2364336.84</v>
      </c>
      <c r="K24" s="11">
        <f t="shared" si="6"/>
        <v>2362458.83</v>
      </c>
      <c r="L24" s="44">
        <f t="shared" si="6"/>
        <v>2234372.35</v>
      </c>
      <c r="M24" s="44">
        <f t="shared" si="6"/>
        <v>2823381</v>
      </c>
      <c r="N24" s="44">
        <f t="shared" si="6"/>
        <v>2225724.34</v>
      </c>
      <c r="O24" s="44">
        <f t="shared" si="6"/>
        <v>2650000</v>
      </c>
      <c r="P24" s="44">
        <f t="shared" si="6"/>
        <v>2696257.3</v>
      </c>
      <c r="Q24" s="44">
        <f t="shared" si="6"/>
        <v>400000</v>
      </c>
      <c r="R24" s="44">
        <f t="shared" si="6"/>
        <v>19458206.54</v>
      </c>
    </row>
    <row r="25" spans="2:19" ht="27.75" customHeight="1" thickTop="1">
      <c r="B25" s="66" t="s">
        <v>20</v>
      </c>
      <c r="C25" s="2">
        <v>4007145.67</v>
      </c>
      <c r="D25" s="3">
        <v>796671.23</v>
      </c>
      <c r="E25" s="3">
        <v>751159</v>
      </c>
      <c r="F25" s="3">
        <v>1905960.28</v>
      </c>
      <c r="G25" s="3">
        <v>1672376.42</v>
      </c>
      <c r="H25" s="15">
        <v>1232334.57</v>
      </c>
      <c r="I25" s="15">
        <v>1701675.88</v>
      </c>
      <c r="J25" s="15">
        <v>2364336.84</v>
      </c>
      <c r="K25" s="15">
        <v>2362458.83</v>
      </c>
      <c r="L25" s="47">
        <v>2234372.35</v>
      </c>
      <c r="M25" s="58">
        <v>2823381</v>
      </c>
      <c r="N25" s="58">
        <v>2225724.34</v>
      </c>
      <c r="O25" s="58">
        <v>2650000</v>
      </c>
      <c r="P25" s="58">
        <v>2696257.3</v>
      </c>
      <c r="Q25" s="58">
        <v>400000</v>
      </c>
      <c r="R25" s="87">
        <f>SUM(I25:Q25)</f>
        <v>19458206.54</v>
      </c>
      <c r="S25" s="72">
        <f>R25+H25</f>
        <v>20690541.11</v>
      </c>
    </row>
    <row r="26" spans="2:19" ht="66.75" customHeight="1">
      <c r="B26" s="67" t="s">
        <v>21</v>
      </c>
      <c r="C26" s="5">
        <v>3755189.42</v>
      </c>
      <c r="D26" s="6">
        <v>500592.63</v>
      </c>
      <c r="E26" s="6"/>
      <c r="F26" s="6">
        <v>245250</v>
      </c>
      <c r="G26" s="6">
        <v>245250</v>
      </c>
      <c r="H26" s="6">
        <v>266928.87</v>
      </c>
      <c r="I26" s="6">
        <v>275215.88</v>
      </c>
      <c r="J26" s="6">
        <v>321000</v>
      </c>
      <c r="K26" s="6">
        <v>491000</v>
      </c>
      <c r="L26" s="41">
        <v>590748.4</v>
      </c>
      <c r="M26" s="58">
        <v>780000</v>
      </c>
      <c r="N26" s="58">
        <v>1380000</v>
      </c>
      <c r="O26" s="58">
        <v>1220000</v>
      </c>
      <c r="P26" s="58">
        <v>1500000</v>
      </c>
      <c r="Q26" s="58"/>
      <c r="R26" s="88">
        <f>SUM(I26:Q26)</f>
        <v>6557964.279999999</v>
      </c>
      <c r="S26" s="81">
        <f>R26+H26</f>
        <v>6824893.149999999</v>
      </c>
    </row>
    <row r="27" spans="2:18" ht="33.75" customHeight="1">
      <c r="B27" s="67" t="s">
        <v>22</v>
      </c>
      <c r="C27" s="5"/>
      <c r="D27" s="6"/>
      <c r="E27" s="6"/>
      <c r="F27" s="6"/>
      <c r="G27" s="6"/>
      <c r="H27" s="6"/>
      <c r="I27" s="6"/>
      <c r="J27" s="6"/>
      <c r="K27" s="6"/>
      <c r="L27" s="41"/>
      <c r="M27" s="64"/>
      <c r="N27" s="64"/>
      <c r="O27" s="64"/>
      <c r="P27" s="64"/>
      <c r="Q27" s="64"/>
      <c r="R27" s="64"/>
    </row>
    <row r="28" spans="2:18" ht="76.5" customHeight="1">
      <c r="B28" s="67" t="s">
        <v>23</v>
      </c>
      <c r="C28" s="5"/>
      <c r="D28" s="6"/>
      <c r="E28" s="6"/>
      <c r="F28" s="6"/>
      <c r="G28" s="6"/>
      <c r="H28" s="6"/>
      <c r="I28" s="6"/>
      <c r="J28" s="6"/>
      <c r="K28" s="6"/>
      <c r="L28" s="41"/>
      <c r="M28" s="64"/>
      <c r="N28" s="64"/>
      <c r="O28" s="64"/>
      <c r="P28" s="64"/>
      <c r="Q28" s="64"/>
      <c r="R28" s="64"/>
    </row>
    <row r="29" spans="2:18" ht="23.25" customHeight="1">
      <c r="B29" s="67" t="s">
        <v>24</v>
      </c>
      <c r="C29" s="5"/>
      <c r="D29" s="6"/>
      <c r="E29" s="6"/>
      <c r="F29" s="6"/>
      <c r="G29" s="6"/>
      <c r="H29" s="6">
        <v>155000</v>
      </c>
      <c r="I29" s="6"/>
      <c r="J29" s="6"/>
      <c r="K29" s="6"/>
      <c r="L29" s="41"/>
      <c r="M29" s="64"/>
      <c r="N29" s="64"/>
      <c r="O29" s="64"/>
      <c r="P29" s="64"/>
      <c r="Q29" s="64"/>
      <c r="R29" s="64"/>
    </row>
    <row r="30" spans="2:18" ht="35.25" customHeight="1" thickBot="1">
      <c r="B30" s="68" t="s">
        <v>25</v>
      </c>
      <c r="C30" s="8"/>
      <c r="D30" s="9"/>
      <c r="E30" s="9"/>
      <c r="F30" s="9"/>
      <c r="G30" s="9"/>
      <c r="H30" s="9"/>
      <c r="I30" s="9"/>
      <c r="J30" s="9"/>
      <c r="K30" s="9"/>
      <c r="L30" s="42"/>
      <c r="M30" s="64"/>
      <c r="N30" s="64"/>
      <c r="O30" s="64"/>
      <c r="P30" s="64"/>
      <c r="Q30" s="64"/>
      <c r="R30" s="64"/>
    </row>
    <row r="31" spans="2:18" ht="27" customHeight="1" thickBot="1">
      <c r="B31" s="75" t="s">
        <v>26</v>
      </c>
      <c r="C31" s="16"/>
      <c r="D31" s="17"/>
      <c r="E31" s="17"/>
      <c r="F31" s="17"/>
      <c r="G31" s="17"/>
      <c r="H31" s="17"/>
      <c r="I31" s="17"/>
      <c r="J31" s="17"/>
      <c r="K31" s="17"/>
      <c r="L31" s="48"/>
      <c r="M31" s="64"/>
      <c r="N31" s="64"/>
      <c r="O31" s="64"/>
      <c r="P31" s="64"/>
      <c r="Q31" s="64"/>
      <c r="R31" s="64"/>
    </row>
    <row r="32" spans="2:18" ht="25.5" customHeight="1" thickBot="1">
      <c r="B32" s="65" t="s">
        <v>27</v>
      </c>
      <c r="C32" s="18">
        <f aca="true" t="shared" si="7" ref="C32:R32">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30000</v>
      </c>
      <c r="I32" s="18">
        <f t="shared" si="7"/>
        <v>1438104</v>
      </c>
      <c r="J32" s="18">
        <f t="shared" si="7"/>
        <v>35000</v>
      </c>
      <c r="K32" s="18">
        <f t="shared" si="7"/>
        <v>60000</v>
      </c>
      <c r="L32" s="18">
        <f t="shared" si="7"/>
        <v>100000</v>
      </c>
      <c r="M32" s="18">
        <f t="shared" si="7"/>
        <v>140000</v>
      </c>
      <c r="N32" s="18">
        <f t="shared" si="7"/>
        <v>131000</v>
      </c>
      <c r="O32" s="18">
        <f t="shared" si="7"/>
        <v>0</v>
      </c>
      <c r="P32" s="18">
        <f t="shared" si="7"/>
        <v>0</v>
      </c>
      <c r="Q32" s="18">
        <f t="shared" si="7"/>
        <v>0</v>
      </c>
      <c r="R32" s="18">
        <f t="shared" si="7"/>
        <v>1934104</v>
      </c>
    </row>
    <row r="33" spans="2:18" ht="63.75" customHeight="1" thickTop="1">
      <c r="B33" s="66" t="s">
        <v>28</v>
      </c>
      <c r="C33" s="19"/>
      <c r="D33" s="20"/>
      <c r="E33" s="20"/>
      <c r="F33" s="20"/>
      <c r="G33" s="20"/>
      <c r="H33" s="20">
        <v>30000</v>
      </c>
      <c r="I33" s="20">
        <v>1438104</v>
      </c>
      <c r="J33" s="20">
        <v>35000</v>
      </c>
      <c r="K33" s="20">
        <v>60000</v>
      </c>
      <c r="L33" s="90">
        <v>100000</v>
      </c>
      <c r="M33" s="58">
        <v>140000</v>
      </c>
      <c r="N33" s="58">
        <v>131000</v>
      </c>
      <c r="O33" s="58"/>
      <c r="P33" s="58"/>
      <c r="Q33" s="58"/>
      <c r="R33" s="74">
        <f>SUM(H33:Q33)</f>
        <v>1934104</v>
      </c>
    </row>
    <row r="34" spans="2:18" ht="91.5" customHeight="1" thickBot="1">
      <c r="B34" s="73" t="s">
        <v>29</v>
      </c>
      <c r="C34" s="21"/>
      <c r="D34" s="22"/>
      <c r="E34" s="22"/>
      <c r="F34" s="22"/>
      <c r="G34" s="22"/>
      <c r="H34" s="22"/>
      <c r="I34" s="22"/>
      <c r="J34" s="22"/>
      <c r="K34" s="22"/>
      <c r="L34" s="49"/>
      <c r="M34" s="64"/>
      <c r="N34" s="64"/>
      <c r="O34" s="64"/>
      <c r="P34" s="64"/>
      <c r="Q34" s="64"/>
      <c r="R34" s="64"/>
    </row>
    <row r="35" spans="2:18" ht="72" customHeight="1" thickBot="1" thickTop="1">
      <c r="B35" s="70" t="s">
        <v>30</v>
      </c>
      <c r="C35" s="11">
        <f aca="true" t="shared" si="8" ref="C35:Q35">C36+C37+C38+C39+C40+C41</f>
        <v>315375.95</v>
      </c>
      <c r="D35" s="11">
        <f t="shared" si="8"/>
        <v>376206.77999999997</v>
      </c>
      <c r="E35" s="11">
        <f t="shared" si="8"/>
        <v>985967.04</v>
      </c>
      <c r="F35" s="11">
        <f t="shared" si="8"/>
        <v>1960710.28</v>
      </c>
      <c r="G35" s="11">
        <f t="shared" si="8"/>
        <v>1770563.0299999998</v>
      </c>
      <c r="H35" s="11">
        <f t="shared" si="8"/>
        <v>1252105.7000000002</v>
      </c>
      <c r="I35" s="11">
        <f t="shared" si="8"/>
        <v>3166564</v>
      </c>
      <c r="J35" s="11">
        <f t="shared" si="8"/>
        <v>2362336.84</v>
      </c>
      <c r="K35" s="11">
        <f t="shared" si="8"/>
        <v>2179458.83</v>
      </c>
      <c r="L35" s="11">
        <f t="shared" si="8"/>
        <v>1963623.9500000002</v>
      </c>
      <c r="M35" s="11">
        <f t="shared" si="8"/>
        <v>2358381</v>
      </c>
      <c r="N35" s="11">
        <f t="shared" si="8"/>
        <v>1111724.3399999999</v>
      </c>
      <c r="O35" s="11">
        <f t="shared" si="8"/>
        <v>1535000</v>
      </c>
      <c r="P35" s="11">
        <f t="shared" si="8"/>
        <v>1249257.2999999998</v>
      </c>
      <c r="Q35" s="11">
        <f t="shared" si="8"/>
        <v>431000</v>
      </c>
      <c r="R35" s="64"/>
    </row>
    <row r="36" spans="2:18" ht="25.5" customHeight="1" thickTop="1">
      <c r="B36" s="66" t="s">
        <v>31</v>
      </c>
      <c r="C36" s="12">
        <f aca="true" t="shared" si="9" ref="C36:Q36">C25-C26</f>
        <v>251956.25</v>
      </c>
      <c r="D36" s="12">
        <f t="shared" si="9"/>
        <v>296078.6</v>
      </c>
      <c r="E36" s="12">
        <f t="shared" si="9"/>
        <v>751159</v>
      </c>
      <c r="F36" s="12">
        <f t="shared" si="9"/>
        <v>1660710.28</v>
      </c>
      <c r="G36" s="12">
        <f t="shared" si="9"/>
        <v>1427126.42</v>
      </c>
      <c r="H36" s="12">
        <f t="shared" si="9"/>
        <v>965405.7000000001</v>
      </c>
      <c r="I36" s="12">
        <f t="shared" si="9"/>
        <v>1426460</v>
      </c>
      <c r="J36" s="12">
        <f t="shared" si="9"/>
        <v>2043336.8399999999</v>
      </c>
      <c r="K36" s="12">
        <f t="shared" si="9"/>
        <v>1871458.83</v>
      </c>
      <c r="L36" s="45">
        <f t="shared" si="9"/>
        <v>1643623.9500000002</v>
      </c>
      <c r="M36" s="45">
        <f t="shared" si="9"/>
        <v>2043381</v>
      </c>
      <c r="N36" s="45">
        <f t="shared" si="9"/>
        <v>845724.3399999999</v>
      </c>
      <c r="O36" s="45">
        <f t="shared" si="9"/>
        <v>1430000</v>
      </c>
      <c r="P36" s="45">
        <f t="shared" si="9"/>
        <v>1196257.2999999998</v>
      </c>
      <c r="Q36" s="45">
        <f t="shared" si="9"/>
        <v>400000</v>
      </c>
      <c r="R36" s="64"/>
    </row>
    <row r="37" spans="2:18" ht="34.5" customHeight="1">
      <c r="B37" s="67" t="s">
        <v>32</v>
      </c>
      <c r="C37" s="5">
        <v>63419.7</v>
      </c>
      <c r="D37" s="6">
        <v>80128.18</v>
      </c>
      <c r="E37" s="6">
        <v>234808.04</v>
      </c>
      <c r="F37" s="6">
        <v>300000</v>
      </c>
      <c r="G37" s="6">
        <v>343436.61</v>
      </c>
      <c r="H37" s="6">
        <v>256700</v>
      </c>
      <c r="I37" s="6">
        <v>302000</v>
      </c>
      <c r="J37" s="6">
        <v>284000</v>
      </c>
      <c r="K37" s="6">
        <v>248000</v>
      </c>
      <c r="L37" s="41">
        <v>220000</v>
      </c>
      <c r="M37" s="58">
        <v>175000</v>
      </c>
      <c r="N37" s="58">
        <v>135000</v>
      </c>
      <c r="O37" s="58">
        <v>105000</v>
      </c>
      <c r="P37" s="58">
        <v>53000</v>
      </c>
      <c r="Q37" s="58">
        <v>31000</v>
      </c>
      <c r="R37" s="64"/>
    </row>
    <row r="38" spans="2:18" ht="34.5" customHeight="1">
      <c r="B38" s="67" t="s">
        <v>33</v>
      </c>
      <c r="C38" s="23"/>
      <c r="D38" s="23"/>
      <c r="E38" s="23"/>
      <c r="F38" s="23"/>
      <c r="G38" s="23"/>
      <c r="H38" s="23"/>
      <c r="I38" s="23"/>
      <c r="J38" s="23"/>
      <c r="K38" s="23"/>
      <c r="L38" s="50"/>
      <c r="M38" s="64"/>
      <c r="N38" s="64"/>
      <c r="O38" s="64"/>
      <c r="P38" s="64"/>
      <c r="Q38" s="64"/>
      <c r="R38" s="64"/>
    </row>
    <row r="39" spans="2:18" ht="27.75" customHeight="1">
      <c r="B39" s="67" t="s">
        <v>34</v>
      </c>
      <c r="C39" s="5"/>
      <c r="D39" s="6"/>
      <c r="E39" s="6"/>
      <c r="F39" s="6"/>
      <c r="G39" s="6"/>
      <c r="H39" s="6"/>
      <c r="I39" s="6"/>
      <c r="J39" s="6"/>
      <c r="K39" s="6"/>
      <c r="L39" s="41"/>
      <c r="M39" s="64"/>
      <c r="N39" s="64"/>
      <c r="O39" s="64"/>
      <c r="P39" s="64"/>
      <c r="Q39" s="64"/>
      <c r="R39" s="64"/>
    </row>
    <row r="40" spans="2:18" ht="55.5" customHeight="1">
      <c r="B40" s="67" t="s">
        <v>35</v>
      </c>
      <c r="C40" s="23"/>
      <c r="D40" s="23"/>
      <c r="E40" s="23"/>
      <c r="F40" s="23"/>
      <c r="G40" s="23">
        <f aca="true" t="shared" si="10" ref="G40:Q40">G33-G34</f>
        <v>0</v>
      </c>
      <c r="H40" s="23">
        <f t="shared" si="10"/>
        <v>30000</v>
      </c>
      <c r="I40" s="23">
        <f t="shared" si="10"/>
        <v>1438104</v>
      </c>
      <c r="J40" s="23">
        <f t="shared" si="10"/>
        <v>35000</v>
      </c>
      <c r="K40" s="23">
        <f t="shared" si="10"/>
        <v>60000</v>
      </c>
      <c r="L40" s="23">
        <f t="shared" si="10"/>
        <v>100000</v>
      </c>
      <c r="M40" s="23">
        <f t="shared" si="10"/>
        <v>140000</v>
      </c>
      <c r="N40" s="23">
        <f t="shared" si="10"/>
        <v>131000</v>
      </c>
      <c r="O40" s="23">
        <f t="shared" si="10"/>
        <v>0</v>
      </c>
      <c r="P40" s="23">
        <f t="shared" si="10"/>
        <v>0</v>
      </c>
      <c r="Q40" s="23">
        <f t="shared" si="10"/>
        <v>0</v>
      </c>
      <c r="R40" s="64"/>
    </row>
    <row r="41" spans="2:18" ht="59.25" customHeight="1" thickBot="1">
      <c r="B41" s="68" t="s">
        <v>36</v>
      </c>
      <c r="C41" s="24"/>
      <c r="D41" s="25"/>
      <c r="E41" s="25"/>
      <c r="F41" s="25"/>
      <c r="G41" s="25"/>
      <c r="H41" s="25"/>
      <c r="I41" s="25"/>
      <c r="J41" s="25"/>
      <c r="K41" s="25"/>
      <c r="L41" s="51"/>
      <c r="M41" s="64"/>
      <c r="N41" s="64"/>
      <c r="O41" s="64"/>
      <c r="P41" s="64"/>
      <c r="Q41" s="64"/>
      <c r="R41" s="64"/>
    </row>
    <row r="42" spans="2:18" ht="30" customHeight="1" thickBot="1">
      <c r="B42" s="69" t="s">
        <v>56</v>
      </c>
      <c r="C42" s="26">
        <f aca="true" t="shared" si="11" ref="C42:Q42">C35/C5</f>
        <v>0.014287845717481963</v>
      </c>
      <c r="D42" s="26">
        <f t="shared" si="11"/>
        <v>0.018574664740391798</v>
      </c>
      <c r="E42" s="26">
        <f t="shared" si="11"/>
        <v>0.04956922825255505</v>
      </c>
      <c r="F42" s="26">
        <f t="shared" si="11"/>
        <v>0.08150257273824034</v>
      </c>
      <c r="G42" s="26">
        <f t="shared" si="11"/>
        <v>0.08415445208001525</v>
      </c>
      <c r="H42" s="26">
        <f t="shared" si="11"/>
        <v>0.05019540787695749</v>
      </c>
      <c r="I42" s="26">
        <f t="shared" si="11"/>
        <v>0.1376766956521739</v>
      </c>
      <c r="J42" s="26">
        <f t="shared" si="11"/>
        <v>0.10271029739130434</v>
      </c>
      <c r="K42" s="26">
        <f t="shared" si="11"/>
        <v>0.1089729415</v>
      </c>
      <c r="L42" s="52">
        <f t="shared" si="11"/>
        <v>0.09769273383084578</v>
      </c>
      <c r="M42" s="52">
        <f t="shared" si="11"/>
        <v>0.11791905</v>
      </c>
      <c r="N42" s="52">
        <f t="shared" si="11"/>
        <v>0.05293925428571428</v>
      </c>
      <c r="O42" s="52">
        <f t="shared" si="11"/>
        <v>0.06977272727272728</v>
      </c>
      <c r="P42" s="52">
        <f t="shared" si="11"/>
        <v>0.054315534782608685</v>
      </c>
      <c r="Q42" s="52">
        <f t="shared" si="11"/>
        <v>0.01873913043478261</v>
      </c>
      <c r="R42" s="64"/>
    </row>
    <row r="43" spans="2:18" ht="42" customHeight="1" thickBot="1" thickTop="1">
      <c r="B43" s="70" t="s">
        <v>37</v>
      </c>
      <c r="C43" s="11">
        <f aca="true" t="shared" si="12" ref="C43:Q43">C44+C46+C48+C49</f>
        <v>2648590.26</v>
      </c>
      <c r="D43" s="11">
        <f t="shared" si="12"/>
        <v>5918550.45</v>
      </c>
      <c r="E43" s="11">
        <f t="shared" si="12"/>
        <v>10005112.989999998</v>
      </c>
      <c r="F43" s="11">
        <f t="shared" si="12"/>
        <v>14177960.37</v>
      </c>
      <c r="G43" s="11">
        <f>G44+G46+G48+G49</f>
        <v>13760760.79</v>
      </c>
      <c r="H43" s="11">
        <f>H44+H46+H48+H49</f>
        <v>19458206.54</v>
      </c>
      <c r="I43" s="11">
        <f>I44+I46+I48+I49</f>
        <v>17756530.66</v>
      </c>
      <c r="J43" s="11">
        <f t="shared" si="12"/>
        <v>15392193.82</v>
      </c>
      <c r="K43" s="11">
        <f t="shared" si="12"/>
        <v>13029734.99</v>
      </c>
      <c r="L43" s="11">
        <f t="shared" si="12"/>
        <v>10795362.64</v>
      </c>
      <c r="M43" s="11">
        <f t="shared" si="12"/>
        <v>7971981.640000001</v>
      </c>
      <c r="N43" s="11">
        <f t="shared" si="12"/>
        <v>5746257.300000001</v>
      </c>
      <c r="O43" s="11">
        <f t="shared" si="12"/>
        <v>3096257.3000000007</v>
      </c>
      <c r="P43" s="11">
        <f t="shared" si="12"/>
        <v>400000.00000000093</v>
      </c>
      <c r="Q43" s="11">
        <f t="shared" si="12"/>
        <v>9.313225746154785E-10</v>
      </c>
      <c r="R43" s="64"/>
    </row>
    <row r="44" spans="2:18" ht="30" customHeight="1" thickBot="1" thickTop="1">
      <c r="B44" s="66" t="s">
        <v>38</v>
      </c>
      <c r="C44" s="2"/>
      <c r="D44" s="27"/>
      <c r="E44" s="27"/>
      <c r="F44" s="27"/>
      <c r="G44" s="27"/>
      <c r="H44" s="27"/>
      <c r="I44" s="27"/>
      <c r="J44" s="27"/>
      <c r="K44" s="27"/>
      <c r="L44" s="11"/>
      <c r="M44" s="64"/>
      <c r="N44" s="64"/>
      <c r="O44" s="64"/>
      <c r="P44" s="64"/>
      <c r="Q44" s="64"/>
      <c r="R44" s="64"/>
    </row>
    <row r="45" spans="2:18" ht="53.25" customHeight="1" thickTop="1">
      <c r="B45" s="67" t="s">
        <v>39</v>
      </c>
      <c r="C45" s="5"/>
      <c r="D45" s="28"/>
      <c r="E45" s="28"/>
      <c r="F45" s="28"/>
      <c r="G45" s="28"/>
      <c r="H45" s="28"/>
      <c r="I45" s="28"/>
      <c r="J45" s="28"/>
      <c r="K45" s="28"/>
      <c r="L45" s="53"/>
      <c r="M45" s="64"/>
      <c r="N45" s="64"/>
      <c r="O45" s="64"/>
      <c r="P45" s="64"/>
      <c r="Q45" s="64"/>
      <c r="R45" s="64"/>
    </row>
    <row r="46" spans="2:18" ht="24" customHeight="1">
      <c r="B46" s="67" t="s">
        <v>40</v>
      </c>
      <c r="C46" s="5">
        <v>2648414.26</v>
      </c>
      <c r="D46" s="28">
        <v>5918430.45</v>
      </c>
      <c r="E46" s="28">
        <v>9917081.79</v>
      </c>
      <c r="F46" s="28">
        <v>14177960.37</v>
      </c>
      <c r="G46" s="28">
        <f>E46+G15-G25</f>
        <v>13760760.79</v>
      </c>
      <c r="H46" s="28">
        <f>G46+H15-H25</f>
        <v>19458206.54</v>
      </c>
      <c r="I46" s="28">
        <f>H46+I15-I25</f>
        <v>17756530.66</v>
      </c>
      <c r="J46" s="28">
        <f aca="true" t="shared" si="13" ref="J46:Q46">I46+J15-J25</f>
        <v>15392193.82</v>
      </c>
      <c r="K46" s="28">
        <f t="shared" si="13"/>
        <v>13029734.99</v>
      </c>
      <c r="L46" s="28">
        <f t="shared" si="13"/>
        <v>10795362.64</v>
      </c>
      <c r="M46" s="28">
        <f t="shared" si="13"/>
        <v>7971981.640000001</v>
      </c>
      <c r="N46" s="28">
        <f t="shared" si="13"/>
        <v>5746257.300000001</v>
      </c>
      <c r="O46" s="28">
        <f t="shared" si="13"/>
        <v>3096257.3000000007</v>
      </c>
      <c r="P46" s="28">
        <f t="shared" si="13"/>
        <v>400000.00000000093</v>
      </c>
      <c r="Q46" s="28">
        <f t="shared" si="13"/>
        <v>9.313225746154785E-10</v>
      </c>
      <c r="R46" s="64"/>
    </row>
    <row r="47" spans="2:18" ht="48.75" customHeight="1">
      <c r="B47" s="67" t="s">
        <v>41</v>
      </c>
      <c r="C47" s="5">
        <v>1722790.98</v>
      </c>
      <c r="D47" s="28">
        <v>1288998.75</v>
      </c>
      <c r="E47" s="28">
        <v>1308998.35</v>
      </c>
      <c r="F47" s="28">
        <v>1563748.4</v>
      </c>
      <c r="G47" s="28">
        <v>2361668.35</v>
      </c>
      <c r="H47" s="28">
        <f aca="true" t="shared" si="14" ref="H47:P47">G47+H16+H18-H26-H28</f>
        <v>6557964.28</v>
      </c>
      <c r="I47" s="28">
        <f t="shared" si="14"/>
        <v>6282748.4</v>
      </c>
      <c r="J47" s="28">
        <f t="shared" si="14"/>
        <v>5961748.4</v>
      </c>
      <c r="K47" s="28">
        <f t="shared" si="14"/>
        <v>5470748.4</v>
      </c>
      <c r="L47" s="28">
        <f t="shared" si="14"/>
        <v>4880000</v>
      </c>
      <c r="M47" s="28">
        <f t="shared" si="14"/>
        <v>4100000</v>
      </c>
      <c r="N47" s="28">
        <f t="shared" si="14"/>
        <v>2720000</v>
      </c>
      <c r="O47" s="28">
        <f t="shared" si="14"/>
        <v>1500000</v>
      </c>
      <c r="P47" s="28">
        <f t="shared" si="14"/>
        <v>0</v>
      </c>
      <c r="Q47" s="58">
        <v>0</v>
      </c>
      <c r="R47" s="64"/>
    </row>
    <row r="48" spans="2:18" ht="18.75" customHeight="1">
      <c r="B48" s="67" t="s">
        <v>42</v>
      </c>
      <c r="C48" s="5"/>
      <c r="D48" s="29"/>
      <c r="E48" s="29"/>
      <c r="F48" s="29"/>
      <c r="G48" s="29"/>
      <c r="H48" s="29"/>
      <c r="I48" s="29"/>
      <c r="J48" s="29"/>
      <c r="K48" s="29"/>
      <c r="L48" s="54"/>
      <c r="M48" s="64"/>
      <c r="N48" s="64"/>
      <c r="O48" s="64"/>
      <c r="P48" s="64"/>
      <c r="Q48" s="64"/>
      <c r="R48" s="64"/>
    </row>
    <row r="49" spans="2:18" ht="27" customHeight="1" thickBot="1">
      <c r="B49" s="68" t="s">
        <v>43</v>
      </c>
      <c r="C49" s="8">
        <v>176</v>
      </c>
      <c r="D49" s="30">
        <v>120</v>
      </c>
      <c r="E49" s="30">
        <v>88031.2</v>
      </c>
      <c r="F49" s="30">
        <v>0</v>
      </c>
      <c r="G49" s="30"/>
      <c r="H49" s="30"/>
      <c r="I49" s="30"/>
      <c r="J49" s="30"/>
      <c r="K49" s="30"/>
      <c r="L49" s="55"/>
      <c r="M49" s="64"/>
      <c r="N49" s="64"/>
      <c r="O49" s="64"/>
      <c r="P49" s="64"/>
      <c r="Q49" s="64"/>
      <c r="R49" s="64"/>
    </row>
    <row r="50" spans="2:18" ht="27.75" customHeight="1" thickBot="1">
      <c r="B50" s="75" t="s">
        <v>55</v>
      </c>
      <c r="C50" s="31">
        <f aca="true" t="shared" si="15" ref="C50:Q50">(C43-C45-C47)/C5</f>
        <v>0.04194256815713399</v>
      </c>
      <c r="D50" s="31">
        <f t="shared" si="15"/>
        <v>0.22857740821632963</v>
      </c>
      <c r="E50" s="31">
        <f t="shared" si="15"/>
        <v>0.4371948290487941</v>
      </c>
      <c r="F50" s="31">
        <f t="shared" si="15"/>
        <v>0.5243460694358715</v>
      </c>
      <c r="G50" s="31">
        <f>(G43-G45-G47)/G5</f>
        <v>0.5417962321836371</v>
      </c>
      <c r="H50" s="31">
        <f t="shared" si="15"/>
        <v>0.5171551586677257</v>
      </c>
      <c r="I50" s="31">
        <f t="shared" si="15"/>
        <v>0.4988600982608696</v>
      </c>
      <c r="J50" s="31">
        <f t="shared" si="15"/>
        <v>0.4100193660869565</v>
      </c>
      <c r="K50" s="31">
        <f t="shared" si="15"/>
        <v>0.3779493295</v>
      </c>
      <c r="L50" s="31">
        <f t="shared" si="15"/>
        <v>0.2942966487562189</v>
      </c>
      <c r="M50" s="31">
        <f t="shared" si="15"/>
        <v>0.19359908200000003</v>
      </c>
      <c r="N50" s="31">
        <f t="shared" si="15"/>
        <v>0.1441074904761905</v>
      </c>
      <c r="O50" s="31">
        <f t="shared" si="15"/>
        <v>0.07255715000000003</v>
      </c>
      <c r="P50" s="31">
        <f t="shared" si="15"/>
        <v>0.01739130434782613</v>
      </c>
      <c r="Q50" s="31">
        <f t="shared" si="15"/>
        <v>4.0492285852846893E-17</v>
      </c>
      <c r="R50" s="56" t="e">
        <f>(R43-Q45-Q47)/R5</f>
        <v>#DIV/0!</v>
      </c>
    </row>
    <row r="51" spans="2:18" ht="50.25" customHeight="1" thickBot="1">
      <c r="B51" s="75" t="s">
        <v>44</v>
      </c>
      <c r="C51" s="32" t="s">
        <v>45</v>
      </c>
      <c r="D51" s="33" t="s">
        <v>45</v>
      </c>
      <c r="E51" s="33" t="s">
        <v>45</v>
      </c>
      <c r="F51" s="92">
        <v>8.16</v>
      </c>
      <c r="G51" s="92">
        <f>(((C6+C8-C10)/C5)+((D6+D8-D10)/D5)+((E6+E8-E10)/E5))*0.33*100</f>
        <v>8.162545157023784</v>
      </c>
      <c r="H51" s="92">
        <f>(((D6+D8-D10)/D5)+((E6+E8-E10)/E5)+((F6+F8-F10)/F5))*0.33*100</f>
        <v>6.083114587152381</v>
      </c>
      <c r="I51" s="92">
        <f>(((H6+H8-H10)/H5)+((G6+G8-G10)/G5)+((E6+E8-E10)/E5))*0.33*100</f>
        <v>2.434856540488435</v>
      </c>
      <c r="J51" s="92">
        <f>(((G6+G8-G10)/G5)+((H6+H8-H10)/H5)+((I6+I8-I10)/I5))*0.33*100</f>
        <v>8.950102803314246</v>
      </c>
      <c r="K51" s="92">
        <f>(((H6+H8-H10)/H5)+((I6+I8-I10)/I5)+((J6+J8-J10)/J5))*0.33*100</f>
        <v>16.52350928192756</v>
      </c>
      <c r="L51" s="92">
        <f>(((I6+I8-I10)/I5)+((J6+J8-J10)/J5)+((K6+K8-K10)/K5))*0.33*100</f>
        <v>19.92913043478261</v>
      </c>
      <c r="M51" s="92">
        <f>(((J6+J8-J10)/J5)+((K6+K8-K10)/K5)+((L6+L8-L10)/L5))*0.33</f>
        <v>0.1556839065541856</v>
      </c>
      <c r="N51" s="92">
        <f>(((K6+K8-K10)/K5)+((L6+L8-L10)/L5)+((M6+M8-M10)/M5))*0.33*100</f>
        <v>12.189477611940298</v>
      </c>
      <c r="O51" s="92">
        <f>(((L6+L8-L10)/L5)+((M6+M8-M10)/M5)+((N6+N8-N10)/N5))*0.33*100</f>
        <v>12.770906183368872</v>
      </c>
      <c r="P51" s="92">
        <f>(((M6+M8-M10)/M5)+((N6+N8-N10)/N5)+((O6+O8-O10)/O5))*0.33*100</f>
        <v>14.666428571428572</v>
      </c>
      <c r="Q51" s="92">
        <f>(((N6+N8-N10)/N5)+((O6+O8-O10)/O5)+((P6+P8-P10)/P5))*0.33*100</f>
        <v>18.04534161490683</v>
      </c>
      <c r="R51" s="92">
        <f>(((O6+O8-O10)/O5)+((P6+P8-P10)/P5)+((Q6+Q8-Q10)/Q5))*0.33*100</f>
        <v>19.630434782608695</v>
      </c>
    </row>
    <row r="52" spans="2:18" ht="56.25" customHeight="1" thickBot="1">
      <c r="B52" s="76" t="s">
        <v>46</v>
      </c>
      <c r="C52" s="35" t="s">
        <v>45</v>
      </c>
      <c r="D52" s="36" t="s">
        <v>45</v>
      </c>
      <c r="E52" s="36" t="s">
        <v>45</v>
      </c>
      <c r="F52" s="92">
        <f aca="true" t="shared" si="16" ref="F52:R52">F35/F5*100</f>
        <v>8.150257273824034</v>
      </c>
      <c r="G52" s="92">
        <f t="shared" si="16"/>
        <v>8.415445208001525</v>
      </c>
      <c r="H52" s="92">
        <f t="shared" si="16"/>
        <v>5.019540787695749</v>
      </c>
      <c r="I52" s="92">
        <f t="shared" si="16"/>
        <v>13.76766956521739</v>
      </c>
      <c r="J52" s="92">
        <f t="shared" si="16"/>
        <v>10.271029739130434</v>
      </c>
      <c r="K52" s="92">
        <f t="shared" si="16"/>
        <v>10.89729415</v>
      </c>
      <c r="L52" s="92">
        <f t="shared" si="16"/>
        <v>9.76927338308458</v>
      </c>
      <c r="M52" s="92">
        <f t="shared" si="16"/>
        <v>11.791905</v>
      </c>
      <c r="N52" s="92">
        <f t="shared" si="16"/>
        <v>5.293925428571428</v>
      </c>
      <c r="O52" s="92">
        <f t="shared" si="16"/>
        <v>6.9772727272727275</v>
      </c>
      <c r="P52" s="92">
        <f t="shared" si="16"/>
        <v>5.431553478260868</v>
      </c>
      <c r="Q52" s="92">
        <f t="shared" si="16"/>
        <v>1.873913043478261</v>
      </c>
      <c r="R52" s="92" t="e">
        <f t="shared" si="16"/>
        <v>#DIV/0!</v>
      </c>
    </row>
    <row r="53" spans="2:18" ht="36" customHeight="1">
      <c r="B53" s="77" t="s">
        <v>60</v>
      </c>
      <c r="C53" s="37">
        <v>-2010164.25</v>
      </c>
      <c r="D53" s="38">
        <v>-5652541.8</v>
      </c>
      <c r="E53" s="38">
        <f>D53+E12</f>
        <v>-9903204.86</v>
      </c>
      <c r="F53" s="38">
        <f>E53+F12</f>
        <v>-14164083.440000001</v>
      </c>
      <c r="G53" s="38">
        <f>E53+G12</f>
        <v>-13632704.23</v>
      </c>
      <c r="H53" s="38">
        <f aca="true" t="shared" si="17" ref="H53:R53">G53+H12</f>
        <v>-19303206.540000003</v>
      </c>
      <c r="I53" s="38">
        <f t="shared" si="17"/>
        <v>-12503206.540000003</v>
      </c>
      <c r="J53" s="38">
        <f t="shared" si="17"/>
        <v>-6603206.540000003</v>
      </c>
      <c r="K53" s="38">
        <f t="shared" si="17"/>
        <v>-4103206.540000003</v>
      </c>
      <c r="L53" s="57">
        <f t="shared" si="17"/>
        <v>-1703206.5400000028</v>
      </c>
      <c r="M53" s="57">
        <f t="shared" si="17"/>
        <v>496793.45999999717</v>
      </c>
      <c r="N53" s="57">
        <f t="shared" si="17"/>
        <v>3696793.459999997</v>
      </c>
      <c r="O53" s="57">
        <f t="shared" si="17"/>
        <v>7896793.459999997</v>
      </c>
      <c r="P53" s="57">
        <f t="shared" si="17"/>
        <v>13096793.459999997</v>
      </c>
      <c r="Q53" s="57">
        <f t="shared" si="17"/>
        <v>17796793.459999997</v>
      </c>
      <c r="R53" s="57">
        <f t="shared" si="17"/>
        <v>17796793.459999997</v>
      </c>
    </row>
    <row r="54" spans="2:18" ht="12.75">
      <c r="B54" s="78" t="s">
        <v>62</v>
      </c>
      <c r="C54" s="81">
        <f>C46+C53</f>
        <v>638250.0099999998</v>
      </c>
      <c r="D54" s="81">
        <f>D46+D53</f>
        <v>265888.6500000004</v>
      </c>
      <c r="E54" s="81">
        <f>E46+E53</f>
        <v>13876.929999999702</v>
      </c>
      <c r="F54" s="81">
        <f>F46+F53</f>
        <v>13876.92999999784</v>
      </c>
      <c r="G54" s="6">
        <f aca="true" t="shared" si="18" ref="G54:Q54">G53+G46</f>
        <v>128056.55999999866</v>
      </c>
      <c r="H54" s="6">
        <f t="shared" si="18"/>
        <v>154999.99999999627</v>
      </c>
      <c r="I54" s="6">
        <f t="shared" si="18"/>
        <v>5253324.119999997</v>
      </c>
      <c r="J54" s="6">
        <f t="shared" si="18"/>
        <v>8788987.279999997</v>
      </c>
      <c r="K54" s="6">
        <f t="shared" si="18"/>
        <v>8926528.449999997</v>
      </c>
      <c r="L54" s="6">
        <f t="shared" si="18"/>
        <v>9092156.099999998</v>
      </c>
      <c r="M54" s="6">
        <f t="shared" si="18"/>
        <v>8468775.099999998</v>
      </c>
      <c r="N54" s="6">
        <f t="shared" si="18"/>
        <v>9443050.759999998</v>
      </c>
      <c r="O54" s="6">
        <f t="shared" si="18"/>
        <v>10993050.759999998</v>
      </c>
      <c r="P54" s="6">
        <f t="shared" si="18"/>
        <v>13496793.459999997</v>
      </c>
      <c r="Q54" s="6">
        <f t="shared" si="18"/>
        <v>17796793.459999997</v>
      </c>
      <c r="R54" s="64"/>
    </row>
    <row r="55" spans="2:18" ht="12.75">
      <c r="B55" s="78" t="s">
        <v>68</v>
      </c>
      <c r="C55" s="81">
        <f aca="true" t="shared" si="19" ref="C55:R55">C35/C5*100</f>
        <v>1.4287845717481964</v>
      </c>
      <c r="D55" s="81">
        <f t="shared" si="19"/>
        <v>1.8574664740391797</v>
      </c>
      <c r="E55" s="81">
        <f t="shared" si="19"/>
        <v>4.956922825255505</v>
      </c>
      <c r="F55" s="81">
        <f t="shared" si="19"/>
        <v>8.150257273824034</v>
      </c>
      <c r="G55" s="81">
        <f t="shared" si="19"/>
        <v>8.415445208001525</v>
      </c>
      <c r="H55" s="81">
        <f t="shared" si="19"/>
        <v>5.019540787695749</v>
      </c>
      <c r="I55" s="81">
        <f t="shared" si="19"/>
        <v>13.76766956521739</v>
      </c>
      <c r="J55" s="81">
        <f t="shared" si="19"/>
        <v>10.271029739130434</v>
      </c>
      <c r="K55" s="81">
        <f t="shared" si="19"/>
        <v>10.89729415</v>
      </c>
      <c r="L55" s="81">
        <f t="shared" si="19"/>
        <v>9.76927338308458</v>
      </c>
      <c r="M55" s="81">
        <f t="shared" si="19"/>
        <v>11.791905</v>
      </c>
      <c r="N55" s="81">
        <f t="shared" si="19"/>
        <v>5.293925428571428</v>
      </c>
      <c r="O55" s="81">
        <f t="shared" si="19"/>
        <v>6.9772727272727275</v>
      </c>
      <c r="P55" s="81">
        <f t="shared" si="19"/>
        <v>5.431553478260868</v>
      </c>
      <c r="Q55" s="81">
        <f t="shared" si="19"/>
        <v>1.873913043478261</v>
      </c>
      <c r="R55" s="81" t="e">
        <f t="shared" si="19"/>
        <v>#DIV/0!</v>
      </c>
    </row>
    <row r="56" spans="2:18" ht="33.75">
      <c r="B56" s="78" t="s">
        <v>58</v>
      </c>
      <c r="C56" s="79"/>
      <c r="D56" s="79"/>
      <c r="E56" s="79"/>
      <c r="F56" s="84"/>
      <c r="G56" s="84" t="s">
        <v>69</v>
      </c>
      <c r="H56" s="85" t="s">
        <v>69</v>
      </c>
      <c r="I56" s="85" t="s">
        <v>76</v>
      </c>
      <c r="J56" s="84" t="s">
        <v>76</v>
      </c>
      <c r="K56" s="84" t="s">
        <v>69</v>
      </c>
      <c r="L56" s="84" t="s">
        <v>69</v>
      </c>
      <c r="M56" s="86"/>
      <c r="N56" s="86"/>
      <c r="O56" s="86"/>
      <c r="P56" s="86"/>
      <c r="Q56" s="86"/>
      <c r="R56" s="86"/>
    </row>
    <row r="57" spans="2:18" ht="22.5">
      <c r="B57" s="78" t="s">
        <v>63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64"/>
      <c r="N57" s="64"/>
      <c r="O57" s="64"/>
      <c r="P57" s="64"/>
      <c r="Q57" s="64"/>
      <c r="R57" s="64"/>
    </row>
    <row r="58" spans="2:18" ht="45">
      <c r="B58" s="78" t="s">
        <v>57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64"/>
      <c r="N58" s="64"/>
      <c r="O58" s="64"/>
      <c r="P58" s="64"/>
      <c r="Q58" s="64"/>
      <c r="R58" s="64"/>
    </row>
    <row r="59" spans="2:18" ht="22.5">
      <c r="B59" s="78" t="s">
        <v>82</v>
      </c>
      <c r="C59" s="80">
        <f>(C6+C8-C10)/C5*100</f>
        <v>8.823271114035714</v>
      </c>
      <c r="D59" s="80">
        <f>(D6+D8-D10)/D5*100</f>
        <v>10.002710790646844</v>
      </c>
      <c r="E59" s="80">
        <f aca="true" t="shared" si="20" ref="E59:R59">(E6+E8-E10)/E5*100</f>
        <v>5.909003419631934</v>
      </c>
      <c r="F59" s="80">
        <f t="shared" si="20"/>
        <v>2.521966356849647</v>
      </c>
      <c r="G59" s="80">
        <f t="shared" si="20"/>
        <v>-1.2105861670759195</v>
      </c>
      <c r="H59" s="80">
        <f t="shared" si="20"/>
        <v>2.6799359004392422</v>
      </c>
      <c r="I59" s="80">
        <f t="shared" si="20"/>
        <v>25.65217391304348</v>
      </c>
      <c r="J59" s="80">
        <f t="shared" si="20"/>
        <v>21.73913043478261</v>
      </c>
      <c r="K59" s="80">
        <f t="shared" si="20"/>
        <v>13</v>
      </c>
      <c r="L59" s="80">
        <f t="shared" si="20"/>
        <v>12.437810945273633</v>
      </c>
      <c r="M59" s="80">
        <f t="shared" si="20"/>
        <v>11.5</v>
      </c>
      <c r="N59" s="80">
        <f t="shared" si="20"/>
        <v>14.761904761904763</v>
      </c>
      <c r="O59" s="80">
        <f t="shared" si="20"/>
        <v>18.181818181818183</v>
      </c>
      <c r="P59" s="80">
        <f t="shared" si="20"/>
        <v>21.73913043478261</v>
      </c>
      <c r="Q59" s="80">
        <f t="shared" si="20"/>
        <v>19.565217391304348</v>
      </c>
      <c r="R59" s="80" t="e">
        <f t="shared" si="20"/>
        <v>#DIV/0!</v>
      </c>
    </row>
    <row r="60" spans="2:18" ht="12.75">
      <c r="B60" s="79"/>
      <c r="C60" s="80"/>
      <c r="D60" s="80"/>
      <c r="E60" s="80"/>
      <c r="F60" s="80"/>
      <c r="G60" s="80"/>
      <c r="H60" s="80"/>
      <c r="I60" s="80">
        <f>I59+H59+G59</f>
        <v>27.121523646406803</v>
      </c>
      <c r="J60" s="79"/>
      <c r="K60" s="79"/>
      <c r="L60" s="79"/>
      <c r="M60" s="64"/>
      <c r="N60" s="64"/>
      <c r="O60" s="64"/>
      <c r="P60" s="64"/>
      <c r="Q60" s="64"/>
      <c r="R60" s="64"/>
    </row>
    <row r="61" spans="2:18" ht="12.75">
      <c r="B61" s="79" t="s">
        <v>64</v>
      </c>
      <c r="C61" s="80"/>
      <c r="D61" s="80">
        <f>C59+D59+E59</f>
        <v>24.73498532431449</v>
      </c>
      <c r="E61" s="80"/>
      <c r="F61" s="80">
        <f aca="true" t="shared" si="21" ref="F61:L61">F59+E59+D59</f>
        <v>18.433680567128427</v>
      </c>
      <c r="G61" s="80">
        <f t="shared" si="21"/>
        <v>7.220383609405662</v>
      </c>
      <c r="H61" s="80">
        <f t="shared" si="21"/>
        <v>3.99131609021297</v>
      </c>
      <c r="I61" s="80">
        <f t="shared" si="21"/>
        <v>27.121523646406803</v>
      </c>
      <c r="J61" s="80">
        <f t="shared" si="21"/>
        <v>50.07124024826533</v>
      </c>
      <c r="K61" s="80">
        <f t="shared" si="21"/>
        <v>60.39130434782609</v>
      </c>
      <c r="L61" s="80">
        <f t="shared" si="21"/>
        <v>47.17694138005624</v>
      </c>
      <c r="M61" s="80">
        <f aca="true" t="shared" si="22" ref="M61:R61">M59+L59+K59</f>
        <v>36.93781094527363</v>
      </c>
      <c r="N61" s="80">
        <f t="shared" si="22"/>
        <v>38.6997157071784</v>
      </c>
      <c r="O61" s="80">
        <f t="shared" si="22"/>
        <v>44.443722943722946</v>
      </c>
      <c r="P61" s="80">
        <f t="shared" si="22"/>
        <v>54.682853378505555</v>
      </c>
      <c r="Q61" s="80">
        <f t="shared" si="22"/>
        <v>59.48616600790514</v>
      </c>
      <c r="R61" s="80" t="e">
        <f t="shared" si="22"/>
        <v>#DIV/0!</v>
      </c>
    </row>
    <row r="62" spans="2:18" ht="12.75">
      <c r="B62" s="79" t="s">
        <v>65</v>
      </c>
      <c r="C62" s="80"/>
      <c r="D62" s="80">
        <f>D61*0.33</f>
        <v>8.162545157023782</v>
      </c>
      <c r="E62" s="80"/>
      <c r="F62" s="80">
        <f aca="true" t="shared" si="23" ref="F62:R62">F61*0.33</f>
        <v>6.083114587152381</v>
      </c>
      <c r="G62" s="80">
        <f t="shared" si="23"/>
        <v>2.3827265911038684</v>
      </c>
      <c r="H62" s="80">
        <f t="shared" si="23"/>
        <v>1.3171343097702801</v>
      </c>
      <c r="I62" s="80">
        <f t="shared" si="23"/>
        <v>8.950102803314245</v>
      </c>
      <c r="J62" s="80">
        <f t="shared" si="23"/>
        <v>16.52350928192756</v>
      </c>
      <c r="K62" s="80">
        <f t="shared" si="23"/>
        <v>19.92913043478261</v>
      </c>
      <c r="L62" s="80">
        <f t="shared" si="23"/>
        <v>15.568390655418561</v>
      </c>
      <c r="M62" s="80">
        <f t="shared" si="23"/>
        <v>12.1894776119403</v>
      </c>
      <c r="N62" s="80">
        <f t="shared" si="23"/>
        <v>12.770906183368872</v>
      </c>
      <c r="O62" s="80">
        <f t="shared" si="23"/>
        <v>14.666428571428574</v>
      </c>
      <c r="P62" s="80">
        <f t="shared" si="23"/>
        <v>18.045341614906835</v>
      </c>
      <c r="Q62" s="80">
        <f t="shared" si="23"/>
        <v>19.6304347826087</v>
      </c>
      <c r="R62" s="80" t="e">
        <f t="shared" si="23"/>
        <v>#DIV/0!</v>
      </c>
    </row>
    <row r="63" spans="2:18" ht="12.75">
      <c r="B63" s="79" t="s">
        <v>66</v>
      </c>
      <c r="C63" s="79"/>
      <c r="D63" s="79"/>
      <c r="E63" s="79"/>
      <c r="F63" s="79"/>
      <c r="G63" s="82">
        <f aca="true" t="shared" si="24" ref="G63:P63">(G35)/G5*100</f>
        <v>8.415445208001525</v>
      </c>
      <c r="H63" s="82">
        <f t="shared" si="24"/>
        <v>5.019540787695749</v>
      </c>
      <c r="I63" s="82">
        <f t="shared" si="24"/>
        <v>13.76766956521739</v>
      </c>
      <c r="J63" s="82">
        <f t="shared" si="24"/>
        <v>10.271029739130434</v>
      </c>
      <c r="K63" s="82">
        <f t="shared" si="24"/>
        <v>10.89729415</v>
      </c>
      <c r="L63" s="82">
        <f t="shared" si="24"/>
        <v>9.76927338308458</v>
      </c>
      <c r="M63" s="82">
        <f t="shared" si="24"/>
        <v>11.791905</v>
      </c>
      <c r="N63" s="82">
        <f t="shared" si="24"/>
        <v>5.293925428571428</v>
      </c>
      <c r="O63" s="82">
        <f t="shared" si="24"/>
        <v>6.9772727272727275</v>
      </c>
      <c r="P63" s="82">
        <f t="shared" si="24"/>
        <v>5.431553478260868</v>
      </c>
      <c r="Q63" s="82">
        <f>(Q35)/Q5</f>
        <v>0.01873913043478261</v>
      </c>
      <c r="R63" s="82" t="e">
        <f>(R35)/R5</f>
        <v>#DIV/0!</v>
      </c>
    </row>
    <row r="64" spans="2:18" ht="12.7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79"/>
    </row>
    <row r="66" spans="7:14" ht="12.75">
      <c r="G66">
        <v>30</v>
      </c>
      <c r="N66">
        <v>30</v>
      </c>
    </row>
    <row r="67" spans="7:14" ht="12.75">
      <c r="G67">
        <v>73</v>
      </c>
      <c r="H67">
        <v>932</v>
      </c>
      <c r="I67">
        <v>35</v>
      </c>
      <c r="J67">
        <v>60</v>
      </c>
      <c r="K67">
        <v>100</v>
      </c>
      <c r="L67">
        <v>140</v>
      </c>
      <c r="M67">
        <v>131</v>
      </c>
      <c r="N67">
        <f>SUM(G67:M67)</f>
        <v>1471</v>
      </c>
    </row>
    <row r="68" spans="8:14" ht="12.75">
      <c r="H68">
        <v>413</v>
      </c>
      <c r="N68">
        <v>413</v>
      </c>
    </row>
    <row r="69" spans="6:14" ht="12.75">
      <c r="F69" t="s">
        <v>78</v>
      </c>
      <c r="G69">
        <f>SUM(G66:G68)</f>
        <v>103</v>
      </c>
      <c r="H69">
        <f aca="true" t="shared" si="25" ref="H69:M69">SUM(H67:H68)</f>
        <v>1345</v>
      </c>
      <c r="I69">
        <f t="shared" si="25"/>
        <v>35</v>
      </c>
      <c r="J69">
        <f t="shared" si="25"/>
        <v>60</v>
      </c>
      <c r="K69">
        <f t="shared" si="25"/>
        <v>100</v>
      </c>
      <c r="L69">
        <f t="shared" si="25"/>
        <v>140</v>
      </c>
      <c r="M69">
        <f t="shared" si="25"/>
        <v>131</v>
      </c>
      <c r="N69">
        <f>SUM(N66:N68)</f>
        <v>1914</v>
      </c>
    </row>
    <row r="70" spans="7:8" ht="12.75">
      <c r="G70">
        <v>-73</v>
      </c>
      <c r="H70">
        <v>73</v>
      </c>
    </row>
    <row r="71" spans="6:14" ht="12.75">
      <c r="F71" t="s">
        <v>79</v>
      </c>
      <c r="G71">
        <v>30</v>
      </c>
      <c r="H71">
        <v>1418</v>
      </c>
      <c r="I71">
        <v>35</v>
      </c>
      <c r="J71">
        <v>60</v>
      </c>
      <c r="K71">
        <v>100</v>
      </c>
      <c r="L71">
        <v>140</v>
      </c>
      <c r="M71">
        <v>131</v>
      </c>
      <c r="N71">
        <f>SUM(G71:M71)</f>
        <v>1914</v>
      </c>
    </row>
    <row r="72" spans="6:8" ht="12.75">
      <c r="F72" t="s">
        <v>77</v>
      </c>
      <c r="H72">
        <v>20</v>
      </c>
    </row>
    <row r="73" spans="6:14" ht="12.75">
      <c r="F73" s="91" t="s">
        <v>80</v>
      </c>
      <c r="G73" s="91">
        <v>30</v>
      </c>
      <c r="H73" s="91">
        <v>1438</v>
      </c>
      <c r="I73" s="91">
        <v>35</v>
      </c>
      <c r="J73" s="91">
        <v>60</v>
      </c>
      <c r="K73" s="91">
        <v>100</v>
      </c>
      <c r="L73" s="91">
        <v>140</v>
      </c>
      <c r="M73" s="91">
        <v>131</v>
      </c>
      <c r="N73" s="91">
        <f>SUM(G73:M73)</f>
        <v>1934</v>
      </c>
    </row>
    <row r="74" spans="6:14" ht="12.75">
      <c r="F74" s="91"/>
      <c r="G74" s="91"/>
      <c r="H74" s="91"/>
      <c r="I74" s="91"/>
      <c r="J74" s="91"/>
      <c r="K74" s="91"/>
      <c r="L74" s="91"/>
      <c r="M74" s="91"/>
      <c r="N74" s="91"/>
    </row>
    <row r="75" spans="6:14" ht="12.75">
      <c r="F75" s="91"/>
      <c r="G75" s="91"/>
      <c r="H75" s="91"/>
      <c r="I75" s="91"/>
      <c r="J75" s="91"/>
      <c r="K75" s="91"/>
      <c r="L75" s="91"/>
      <c r="M75" s="91"/>
      <c r="N75" s="91"/>
    </row>
    <row r="76" spans="6:14" ht="12.75">
      <c r="F76" s="91"/>
      <c r="G76" s="91"/>
      <c r="H76" s="91"/>
      <c r="I76" s="91"/>
      <c r="J76" s="91"/>
      <c r="K76" s="91"/>
      <c r="L76" s="91"/>
      <c r="M76" s="91"/>
      <c r="N76" s="91"/>
    </row>
  </sheetData>
  <mergeCells count="2">
    <mergeCell ref="B2:L2"/>
    <mergeCell ref="B1:R1"/>
  </mergeCells>
  <printOptions/>
  <pageMargins left="0.47" right="0.23" top="0.33" bottom="0.55" header="0.23" footer="0.36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admin</cp:lastModifiedBy>
  <cp:lastPrinted>2011-03-31T08:15:48Z</cp:lastPrinted>
  <dcterms:created xsi:type="dcterms:W3CDTF">2010-10-09T21:31:08Z</dcterms:created>
  <dcterms:modified xsi:type="dcterms:W3CDTF">2011-04-27T15:44:30Z</dcterms:modified>
  <cp:category/>
  <cp:version/>
  <cp:contentType/>
  <cp:contentStatus/>
</cp:coreProperties>
</file>