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Zał_nr_2_wydr (5)" sheetId="1" r:id="rId1"/>
  </sheets>
  <definedNames/>
  <calcPr fullCalcOnLoad="1"/>
</workbook>
</file>

<file path=xl/sharedStrings.xml><?xml version="1.0" encoding="utf-8"?>
<sst xmlns="http://schemas.openxmlformats.org/spreadsheetml/2006/main" count="104" uniqueCount="93">
  <si>
    <t>Wyszczególnienie</t>
  </si>
  <si>
    <t>Wykonanie na 31.12.2007</t>
  </si>
  <si>
    <t>Wykonanie na 31.12.2008</t>
  </si>
  <si>
    <t>Wykonanie na 31.12.2009</t>
  </si>
  <si>
    <t>Plan za III kw.2010       NIE</t>
  </si>
  <si>
    <t>Wykonanie na 31.12.2010</t>
  </si>
  <si>
    <t>Plan  za III kw.2011</t>
  </si>
  <si>
    <t>Plan na 2011 wg UR 26.10.2011</t>
  </si>
  <si>
    <t>Pw 2011</t>
  </si>
  <si>
    <t xml:space="preserve">Prognoza na 2012 </t>
  </si>
  <si>
    <t>%</t>
  </si>
  <si>
    <t>Prognoza na 2013</t>
  </si>
  <si>
    <t>Prognoza na 2014</t>
  </si>
  <si>
    <t>Prognoza na 2015</t>
  </si>
  <si>
    <t>Prognoza  na    2016</t>
  </si>
  <si>
    <t>Prognoza na 2017</t>
  </si>
  <si>
    <t>Prognoza na 2018</t>
  </si>
  <si>
    <t>Prognoza na 2019</t>
  </si>
  <si>
    <t>Prognoza na 2020</t>
  </si>
  <si>
    <t>Prognoza     2021</t>
  </si>
  <si>
    <t xml:space="preserve">Razem 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</si>
  <si>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</si>
  <si>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</si>
  <si>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</si>
  <si>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</si>
  <si>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</si>
  <si>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</si>
  <si>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</si>
  <si>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</si>
  <si>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</si>
  <si>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</si>
  <si>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</si>
  <si>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</si>
  <si>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</si>
  <si>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</si>
  <si>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</si>
  <si>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</si>
  <si>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</si>
  <si>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</si>
  <si>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</si>
  <si>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</si>
  <si>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</si>
  <si>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</si>
  <si>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</si>
  <si>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</si>
  <si>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</si>
  <si>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</si>
  <si>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</si>
  <si>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</si>
  <si>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</si>
  <si>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</si>
  <si>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</si>
  <si>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</si>
  <si>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</si>
  <si>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</si>
  <si>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</si>
  <si>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</si>
  <si>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</si>
  <si>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 w %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</si>
  <si>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</si>
  <si>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</si>
  <si>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</si>
  <si>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</si>
  <si>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</si>
  <si>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</si>
  <si>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</si>
  <si>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 w %</t>
  </si>
  <si>
    <t>J.1. Wskaźnik długu bez wyłączeń ( I/A*100%)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</si>
  <si>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</si>
  <si>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</si>
  <si>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</si>
  <si>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Skumulowany wynik budżetu</t>
  </si>
  <si>
    <t>wolne śr  na 31.12.</t>
  </si>
  <si>
    <t>Plan spłat + odset/D</t>
  </si>
  <si>
    <t>Spłaty odsetek od kredytów i pozyczek, w tym :</t>
  </si>
  <si>
    <t>TAK</t>
  </si>
  <si>
    <t>tak</t>
  </si>
  <si>
    <t xml:space="preserve">  wydatki dot.obsługi kred i poż.</t>
  </si>
  <si>
    <t>III kw 2011</t>
  </si>
  <si>
    <t>pw2011</t>
  </si>
  <si>
    <t>(Db+sprze maj-Wyd b)/D*100</t>
  </si>
  <si>
    <t xml:space="preserve">wsk 3 letni </t>
  </si>
  <si>
    <t>wskaź 3 letni</t>
  </si>
  <si>
    <t>33%  wskaź 3 letniego</t>
  </si>
  <si>
    <t>(plan spłat +odset);D</t>
  </si>
  <si>
    <t>suma</t>
  </si>
  <si>
    <t>razem</t>
  </si>
  <si>
    <t>z 2011r-</t>
  </si>
  <si>
    <t>Razem</t>
  </si>
  <si>
    <t>PW 2011</t>
  </si>
  <si>
    <t xml:space="preserve">SPŁATY KRED I POŻ </t>
  </si>
  <si>
    <r>
      <t xml:space="preserve"> </t>
    </r>
    <r>
      <rPr>
        <b/>
        <sz val="10"/>
        <rFont val="Arial"/>
        <family val="2"/>
      </rPr>
      <t xml:space="preserve">Załacznik nr 2- do Uchwały Rady Miejskiej w Jezioranach Nr XIII/93/2011    z dnia 29 grudnia 2011 w sprawie  Wieloletniej Prognozy Finansowej gminy  na 2012-2021 </t>
    </r>
  </si>
  <si>
    <t xml:space="preserve">TAK  Prognoza kwoty długu i spłat zobowiązań dla    gminy  JEZIORANY  na lata 2012-2021 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</si>
</sst>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0.0000"/>
    <numFmt numFmtId="167" formatCode="0.000000"/>
    <numFmt numFmtId="168" formatCode="0.000"/>
    <numFmt numFmtId="169" formatCode="0.00000"/>
    <numFmt numFmtId="170" formatCode="#,##0.000_ ;[Red]\-#,##0.000\ "/>
    <numFmt numFmtId="171" formatCode="#,##0.0"/>
    <numFmt numFmtId="172" formatCode="0.0%"/>
    <numFmt numFmtId="173" formatCode="0.0000000000"/>
    <numFmt numFmtId="174" formatCode="0.000000000"/>
    <numFmt numFmtId="175" formatCode="0.00000000"/>
    <numFmt numFmtId="176" formatCode="0.0000000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23" fillId="0" borderId="10" xfId="0" applyFont="1" applyBorder="1" applyAlignment="1" applyProtection="1">
      <alignment horizontal="center" vertical="center"/>
      <protection/>
    </xf>
    <xf numFmtId="0" fontId="23" fillId="24" borderId="11" xfId="0" applyFont="1" applyFill="1" applyBorder="1" applyAlignment="1" applyProtection="1">
      <alignment horizontal="center" vertical="center" wrapText="1"/>
      <protection locked="0"/>
    </xf>
    <xf numFmtId="0" fontId="23" fillId="24" borderId="12" xfId="0" applyFont="1" applyFill="1" applyBorder="1" applyAlignment="1" applyProtection="1">
      <alignment horizontal="center" vertical="center" wrapText="1"/>
      <protection locked="0"/>
    </xf>
    <xf numFmtId="0" fontId="23" fillId="24" borderId="13" xfId="0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 applyProtection="1">
      <alignment horizontal="center" vertical="center" wrapText="1"/>
      <protection locked="0"/>
    </xf>
    <xf numFmtId="0" fontId="23" fillId="24" borderId="15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/>
    </xf>
    <xf numFmtId="0" fontId="23" fillId="25" borderId="17" xfId="0" applyFont="1" applyFill="1" applyBorder="1" applyAlignment="1" applyProtection="1">
      <alignment vertical="center" wrapText="1"/>
      <protection/>
    </xf>
    <xf numFmtId="164" fontId="23" fillId="26" borderId="18" xfId="0" applyNumberFormat="1" applyFont="1" applyFill="1" applyBorder="1" applyAlignment="1" applyProtection="1">
      <alignment vertical="center"/>
      <protection/>
    </xf>
    <xf numFmtId="164" fontId="23" fillId="26" borderId="19" xfId="0" applyNumberFormat="1" applyFont="1" applyFill="1" applyBorder="1" applyAlignment="1" applyProtection="1">
      <alignment vertical="center"/>
      <protection/>
    </xf>
    <xf numFmtId="164" fontId="23" fillId="26" borderId="14" xfId="0" applyNumberFormat="1" applyFont="1" applyFill="1" applyBorder="1" applyAlignment="1" applyProtection="1">
      <alignment vertical="center"/>
      <protection/>
    </xf>
    <xf numFmtId="164" fontId="23" fillId="26" borderId="20" xfId="0" applyNumberFormat="1" applyFont="1" applyFill="1" applyBorder="1" applyAlignment="1" applyProtection="1">
      <alignment vertical="center"/>
      <protection/>
    </xf>
    <xf numFmtId="0" fontId="24" fillId="25" borderId="21" xfId="0" applyFont="1" applyFill="1" applyBorder="1" applyAlignment="1" applyProtection="1">
      <alignment vertical="center" wrapText="1"/>
      <protection/>
    </xf>
    <xf numFmtId="164" fontId="24" fillId="27" borderId="22" xfId="0" applyNumberFormat="1" applyFont="1" applyFill="1" applyBorder="1" applyAlignment="1" applyProtection="1">
      <alignment vertical="center" wrapText="1"/>
      <protection locked="0"/>
    </xf>
    <xf numFmtId="164" fontId="24" fillId="27" borderId="23" xfId="0" applyNumberFormat="1" applyFont="1" applyFill="1" applyBorder="1" applyAlignment="1" applyProtection="1">
      <alignment vertical="center"/>
      <protection locked="0"/>
    </xf>
    <xf numFmtId="165" fontId="24" fillId="27" borderId="24" xfId="0" applyNumberFormat="1" applyFont="1" applyFill="1" applyBorder="1" applyAlignment="1" applyProtection="1">
      <alignment vertical="center"/>
      <protection locked="0"/>
    </xf>
    <xf numFmtId="165" fontId="24" fillId="27" borderId="25" xfId="0" applyNumberFormat="1" applyFont="1" applyFill="1" applyBorder="1" applyAlignment="1" applyProtection="1">
      <alignment vertical="center"/>
      <protection locked="0"/>
    </xf>
    <xf numFmtId="164" fontId="24" fillId="27" borderId="14" xfId="0" applyNumberFormat="1" applyFont="1" applyFill="1" applyBorder="1" applyAlignment="1" applyProtection="1">
      <alignment vertical="center"/>
      <protection locked="0"/>
    </xf>
    <xf numFmtId="164" fontId="24" fillId="27" borderId="22" xfId="0" applyNumberFormat="1" applyFont="1" applyFill="1" applyBorder="1" applyAlignment="1" applyProtection="1">
      <alignment vertical="center"/>
      <protection locked="0"/>
    </xf>
    <xf numFmtId="4" fontId="24" fillId="27" borderId="26" xfId="0" applyNumberFormat="1" applyFont="1" applyFill="1" applyBorder="1" applyAlignment="1" applyProtection="1">
      <alignment vertical="center"/>
      <protection locked="0"/>
    </xf>
    <xf numFmtId="4" fontId="24" fillId="0" borderId="14" xfId="0" applyNumberFormat="1" applyFont="1" applyBorder="1" applyAlignment="1">
      <alignment/>
    </xf>
    <xf numFmtId="4" fontId="24" fillId="0" borderId="16" xfId="0" applyNumberFormat="1" applyFont="1" applyBorder="1" applyAlignment="1">
      <alignment/>
    </xf>
    <xf numFmtId="0" fontId="24" fillId="25" borderId="27" xfId="0" applyFont="1" applyFill="1" applyBorder="1" applyAlignment="1" applyProtection="1">
      <alignment vertical="center" wrapText="1"/>
      <protection/>
    </xf>
    <xf numFmtId="164" fontId="24" fillId="27" borderId="28" xfId="0" applyNumberFormat="1" applyFont="1" applyFill="1" applyBorder="1" applyAlignment="1" applyProtection="1">
      <alignment vertical="center" wrapText="1"/>
      <protection locked="0"/>
    </xf>
    <xf numFmtId="164" fontId="24" fillId="27" borderId="29" xfId="0" applyNumberFormat="1" applyFont="1" applyFill="1" applyBorder="1" applyAlignment="1" applyProtection="1">
      <alignment vertical="center"/>
      <protection locked="0"/>
    </xf>
    <xf numFmtId="165" fontId="24" fillId="27" borderId="14" xfId="0" applyNumberFormat="1" applyFont="1" applyFill="1" applyBorder="1" applyAlignment="1" applyProtection="1">
      <alignment vertical="center"/>
      <protection locked="0"/>
    </xf>
    <xf numFmtId="165" fontId="24" fillId="27" borderId="16" xfId="0" applyNumberFormat="1" applyFont="1" applyFill="1" applyBorder="1" applyAlignment="1" applyProtection="1">
      <alignment vertical="center"/>
      <protection locked="0"/>
    </xf>
    <xf numFmtId="164" fontId="24" fillId="27" borderId="28" xfId="0" applyNumberFormat="1" applyFont="1" applyFill="1" applyBorder="1" applyAlignment="1" applyProtection="1">
      <alignment vertical="center"/>
      <protection locked="0"/>
    </xf>
    <xf numFmtId="164" fontId="24" fillId="27" borderId="30" xfId="0" applyNumberFormat="1" applyFont="1" applyFill="1" applyBorder="1" applyAlignment="1" applyProtection="1">
      <alignment vertical="center"/>
      <protection locked="0"/>
    </xf>
    <xf numFmtId="4" fontId="24" fillId="27" borderId="29" xfId="0" applyNumberFormat="1" applyFont="1" applyFill="1" applyBorder="1" applyAlignment="1" applyProtection="1">
      <alignment vertical="center"/>
      <protection locked="0"/>
    </xf>
    <xf numFmtId="0" fontId="24" fillId="25" borderId="31" xfId="0" applyFont="1" applyFill="1" applyBorder="1" applyAlignment="1" applyProtection="1">
      <alignment vertical="center" wrapText="1"/>
      <protection/>
    </xf>
    <xf numFmtId="164" fontId="24" fillId="27" borderId="32" xfId="0" applyNumberFormat="1" applyFont="1" applyFill="1" applyBorder="1" applyAlignment="1" applyProtection="1">
      <alignment vertical="center" wrapText="1"/>
      <protection locked="0"/>
    </xf>
    <xf numFmtId="164" fontId="24" fillId="27" borderId="33" xfId="0" applyNumberFormat="1" applyFont="1" applyFill="1" applyBorder="1" applyAlignment="1" applyProtection="1">
      <alignment vertical="center"/>
      <protection locked="0"/>
    </xf>
    <xf numFmtId="164" fontId="24" fillId="27" borderId="34" xfId="0" applyNumberFormat="1" applyFont="1" applyFill="1" applyBorder="1" applyAlignment="1" applyProtection="1">
      <alignment vertical="center"/>
      <protection locked="0"/>
    </xf>
    <xf numFmtId="164" fontId="24" fillId="27" borderId="35" xfId="0" applyNumberFormat="1" applyFont="1" applyFill="1" applyBorder="1" applyAlignment="1" applyProtection="1">
      <alignment vertical="center"/>
      <protection locked="0"/>
    </xf>
    <xf numFmtId="164" fontId="24" fillId="27" borderId="32" xfId="0" applyNumberFormat="1" applyFont="1" applyFill="1" applyBorder="1" applyAlignment="1" applyProtection="1">
      <alignment vertical="center"/>
      <protection locked="0"/>
    </xf>
    <xf numFmtId="164" fontId="25" fillId="27" borderId="33" xfId="0" applyNumberFormat="1" applyFont="1" applyFill="1" applyBorder="1" applyAlignment="1" applyProtection="1">
      <alignment vertical="center"/>
      <protection locked="0"/>
    </xf>
    <xf numFmtId="164" fontId="24" fillId="27" borderId="36" xfId="0" applyNumberFormat="1" applyFont="1" applyFill="1" applyBorder="1" applyAlignment="1" applyProtection="1">
      <alignment vertical="center"/>
      <protection locked="0"/>
    </xf>
    <xf numFmtId="164" fontId="24" fillId="27" borderId="26" xfId="0" applyNumberFormat="1" applyFont="1" applyFill="1" applyBorder="1" applyAlignment="1" applyProtection="1">
      <alignment vertical="center"/>
      <protection locked="0"/>
    </xf>
    <xf numFmtId="164" fontId="24" fillId="27" borderId="37" xfId="0" applyNumberFormat="1" applyFont="1" applyFill="1" applyBorder="1" applyAlignment="1" applyProtection="1">
      <alignment vertical="center"/>
      <protection locked="0"/>
    </xf>
    <xf numFmtId="0" fontId="23" fillId="25" borderId="38" xfId="0" applyFont="1" applyFill="1" applyBorder="1" applyAlignment="1" applyProtection="1">
      <alignment vertical="center" wrapText="1"/>
      <protection/>
    </xf>
    <xf numFmtId="164" fontId="23" fillId="26" borderId="39" xfId="0" applyNumberFormat="1" applyFont="1" applyFill="1" applyBorder="1" applyAlignment="1" applyProtection="1">
      <alignment vertical="center"/>
      <protection/>
    </xf>
    <xf numFmtId="164" fontId="23" fillId="26" borderId="40" xfId="0" applyNumberFormat="1" applyFont="1" applyFill="1" applyBorder="1" applyAlignment="1" applyProtection="1">
      <alignment vertical="center"/>
      <protection/>
    </xf>
    <xf numFmtId="164" fontId="23" fillId="26" borderId="41" xfId="0" applyNumberFormat="1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vertical="center" wrapText="1"/>
      <protection/>
    </xf>
    <xf numFmtId="164" fontId="23" fillId="26" borderId="43" xfId="0" applyNumberFormat="1" applyFont="1" applyFill="1" applyBorder="1" applyAlignment="1" applyProtection="1">
      <alignment vertical="center"/>
      <protection/>
    </xf>
    <xf numFmtId="164" fontId="23" fillId="26" borderId="44" xfId="0" applyNumberFormat="1" applyFont="1" applyFill="1" applyBorder="1" applyAlignment="1" applyProtection="1">
      <alignment vertical="center"/>
      <protection/>
    </xf>
    <xf numFmtId="164" fontId="23" fillId="26" borderId="45" xfId="0" applyNumberFormat="1" applyFont="1" applyFill="1" applyBorder="1" applyAlignment="1" applyProtection="1">
      <alignment vertical="center"/>
      <protection/>
    </xf>
    <xf numFmtId="0" fontId="23" fillId="25" borderId="21" xfId="0" applyFont="1" applyFill="1" applyBorder="1" applyAlignment="1" applyProtection="1">
      <alignment vertical="center" wrapText="1"/>
      <protection/>
    </xf>
    <xf numFmtId="164" fontId="23" fillId="26" borderId="23" xfId="0" applyNumberFormat="1" applyFont="1" applyFill="1" applyBorder="1" applyAlignment="1" applyProtection="1">
      <alignment vertical="center"/>
      <protection/>
    </xf>
    <xf numFmtId="164" fontId="23" fillId="26" borderId="26" xfId="0" applyNumberFormat="1" applyFont="1" applyFill="1" applyBorder="1" applyAlignment="1" applyProtection="1">
      <alignment vertical="center"/>
      <protection/>
    </xf>
    <xf numFmtId="164" fontId="23" fillId="26" borderId="22" xfId="0" applyNumberFormat="1" applyFont="1" applyFill="1" applyBorder="1" applyAlignment="1" applyProtection="1">
      <alignment vertical="center"/>
      <protection/>
    </xf>
    <xf numFmtId="0" fontId="24" fillId="0" borderId="16" xfId="0" applyFont="1" applyBorder="1" applyAlignment="1">
      <alignment/>
    </xf>
    <xf numFmtId="164" fontId="24" fillId="27" borderId="46" xfId="0" applyNumberFormat="1" applyFont="1" applyFill="1" applyBorder="1" applyAlignment="1" applyProtection="1">
      <alignment vertical="center"/>
      <protection locked="0"/>
    </xf>
    <xf numFmtId="164" fontId="24" fillId="27" borderId="47" xfId="0" applyNumberFormat="1" applyFont="1" applyFill="1" applyBorder="1" applyAlignment="1" applyProtection="1">
      <alignment vertical="center"/>
      <protection locked="0"/>
    </xf>
    <xf numFmtId="0" fontId="24" fillId="0" borderId="48" xfId="0" applyFont="1" applyBorder="1" applyAlignment="1">
      <alignment/>
    </xf>
    <xf numFmtId="4" fontId="24" fillId="0" borderId="49" xfId="0" applyNumberFormat="1" applyFont="1" applyBorder="1" applyAlignment="1">
      <alignment/>
    </xf>
    <xf numFmtId="0" fontId="24" fillId="25" borderId="50" xfId="0" applyFont="1" applyFill="1" applyBorder="1" applyAlignment="1" applyProtection="1">
      <alignment vertical="center" wrapText="1"/>
      <protection/>
    </xf>
    <xf numFmtId="164" fontId="24" fillId="27" borderId="46" xfId="0" applyNumberFormat="1" applyFont="1" applyFill="1" applyBorder="1" applyAlignment="1" applyProtection="1">
      <alignment vertical="center" wrapText="1"/>
      <protection locked="0"/>
    </xf>
    <xf numFmtId="164" fontId="24" fillId="27" borderId="51" xfId="0" applyNumberFormat="1" applyFont="1" applyFill="1" applyBorder="1" applyAlignment="1" applyProtection="1">
      <alignment vertical="center"/>
      <protection locked="0"/>
    </xf>
    <xf numFmtId="164" fontId="24" fillId="27" borderId="52" xfId="0" applyNumberFormat="1" applyFont="1" applyFill="1" applyBorder="1" applyAlignment="1" applyProtection="1">
      <alignment vertical="center"/>
      <protection locked="0"/>
    </xf>
    <xf numFmtId="164" fontId="24" fillId="27" borderId="25" xfId="0" applyNumberFormat="1" applyFont="1" applyFill="1" applyBorder="1" applyAlignment="1" applyProtection="1">
      <alignment vertical="center"/>
      <protection locked="0"/>
    </xf>
    <xf numFmtId="0" fontId="24" fillId="0" borderId="53" xfId="0" applyFont="1" applyBorder="1" applyAlignment="1">
      <alignment/>
    </xf>
    <xf numFmtId="4" fontId="24" fillId="27" borderId="54" xfId="0" applyNumberFormat="1" applyFont="1" applyFill="1" applyBorder="1" applyAlignment="1" applyProtection="1">
      <alignment vertical="center"/>
      <protection locked="0"/>
    </xf>
    <xf numFmtId="4" fontId="24" fillId="27" borderId="55" xfId="0" applyNumberFormat="1" applyFont="1" applyFill="1" applyBorder="1" applyAlignment="1" applyProtection="1">
      <alignment vertical="center"/>
      <protection locked="0"/>
    </xf>
    <xf numFmtId="4" fontId="25" fillId="27" borderId="55" xfId="0" applyNumberFormat="1" applyFont="1" applyFill="1" applyBorder="1" applyAlignment="1" applyProtection="1">
      <alignment vertical="center"/>
      <protection locked="0"/>
    </xf>
    <xf numFmtId="4" fontId="25" fillId="27" borderId="56" xfId="0" applyNumberFormat="1" applyFont="1" applyFill="1" applyBorder="1" applyAlignment="1" applyProtection="1">
      <alignment vertical="center"/>
      <protection locked="0"/>
    </xf>
    <xf numFmtId="4" fontId="25" fillId="0" borderId="14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4" fontId="25" fillId="0" borderId="0" xfId="0" applyNumberFormat="1" applyFont="1" applyAlignment="1">
      <alignment/>
    </xf>
    <xf numFmtId="164" fontId="23" fillId="0" borderId="14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23" fillId="25" borderId="57" xfId="0" applyFont="1" applyFill="1" applyBorder="1" applyAlignment="1" applyProtection="1">
      <alignment vertical="center" wrapText="1"/>
      <protection/>
    </xf>
    <xf numFmtId="164" fontId="23" fillId="26" borderId="58" xfId="0" applyNumberFormat="1" applyFont="1" applyFill="1" applyBorder="1" applyAlignment="1" applyProtection="1">
      <alignment vertical="center" wrapText="1"/>
      <protection locked="0"/>
    </xf>
    <xf numFmtId="164" fontId="24" fillId="26" borderId="59" xfId="0" applyNumberFormat="1" applyFont="1" applyFill="1" applyBorder="1" applyAlignment="1" applyProtection="1">
      <alignment vertical="center"/>
      <protection locked="0"/>
    </xf>
    <xf numFmtId="164" fontId="24" fillId="26" borderId="60" xfId="0" applyNumberFormat="1" applyFont="1" applyFill="1" applyBorder="1" applyAlignment="1" applyProtection="1">
      <alignment vertical="center"/>
      <protection locked="0"/>
    </xf>
    <xf numFmtId="164" fontId="24" fillId="26" borderId="14" xfId="0" applyNumberFormat="1" applyFont="1" applyFill="1" applyBorder="1" applyAlignment="1" applyProtection="1">
      <alignment vertical="center"/>
      <protection locked="0"/>
    </xf>
    <xf numFmtId="164" fontId="24" fillId="26" borderId="58" xfId="0" applyNumberFormat="1" applyFont="1" applyFill="1" applyBorder="1" applyAlignment="1" applyProtection="1">
      <alignment vertical="center"/>
      <protection locked="0"/>
    </xf>
    <xf numFmtId="164" fontId="23" fillId="26" borderId="20" xfId="0" applyNumberFormat="1" applyFont="1" applyFill="1" applyBorder="1" applyAlignment="1" applyProtection="1">
      <alignment vertical="center" wrapText="1"/>
      <protection locked="0"/>
    </xf>
    <xf numFmtId="164" fontId="23" fillId="26" borderId="61" xfId="0" applyNumberFormat="1" applyFont="1" applyFill="1" applyBorder="1" applyAlignment="1" applyProtection="1">
      <alignment vertical="center" wrapText="1"/>
      <protection locked="0"/>
    </xf>
    <xf numFmtId="164" fontId="23" fillId="26" borderId="14" xfId="0" applyNumberFormat="1" applyFont="1" applyFill="1" applyBorder="1" applyAlignment="1" applyProtection="1">
      <alignment vertical="center" wrapText="1"/>
      <protection locked="0"/>
    </xf>
    <xf numFmtId="164" fontId="24" fillId="26" borderId="22" xfId="0" applyNumberFormat="1" applyFont="1" applyFill="1" applyBorder="1" applyAlignment="1" applyProtection="1">
      <alignment vertical="center" wrapText="1"/>
      <protection locked="0"/>
    </xf>
    <xf numFmtId="164" fontId="24" fillId="26" borderId="23" xfId="0" applyNumberFormat="1" applyFont="1" applyFill="1" applyBorder="1" applyAlignment="1" applyProtection="1">
      <alignment vertical="center"/>
      <protection locked="0"/>
    </xf>
    <xf numFmtId="164" fontId="24" fillId="26" borderId="26" xfId="0" applyNumberFormat="1" applyFont="1" applyFill="1" applyBorder="1" applyAlignment="1" applyProtection="1">
      <alignment vertical="center"/>
      <protection locked="0"/>
    </xf>
    <xf numFmtId="164" fontId="24" fillId="26" borderId="22" xfId="0" applyNumberFormat="1" applyFont="1" applyFill="1" applyBorder="1" applyAlignment="1" applyProtection="1">
      <alignment vertical="center"/>
      <protection locked="0"/>
    </xf>
    <xf numFmtId="4" fontId="24" fillId="26" borderId="26" xfId="0" applyNumberFormat="1" applyFont="1" applyFill="1" applyBorder="1" applyAlignment="1" applyProtection="1">
      <alignment vertical="center"/>
      <protection locked="0"/>
    </xf>
    <xf numFmtId="164" fontId="24" fillId="0" borderId="14" xfId="0" applyNumberFormat="1" applyFont="1" applyBorder="1" applyAlignment="1">
      <alignment/>
    </xf>
    <xf numFmtId="164" fontId="24" fillId="26" borderId="46" xfId="0" applyNumberFormat="1" applyFont="1" applyFill="1" applyBorder="1" applyAlignment="1" applyProtection="1">
      <alignment vertical="center" wrapText="1"/>
      <protection locked="0"/>
    </xf>
    <xf numFmtId="164" fontId="24" fillId="26" borderId="47" xfId="0" applyNumberFormat="1" applyFont="1" applyFill="1" applyBorder="1" applyAlignment="1" applyProtection="1">
      <alignment vertical="center"/>
      <protection locked="0"/>
    </xf>
    <xf numFmtId="164" fontId="24" fillId="26" borderId="37" xfId="0" applyNumberFormat="1" applyFont="1" applyFill="1" applyBorder="1" applyAlignment="1" applyProtection="1">
      <alignment vertical="center"/>
      <protection locked="0"/>
    </xf>
    <xf numFmtId="164" fontId="24" fillId="26" borderId="46" xfId="0" applyNumberFormat="1" applyFont="1" applyFill="1" applyBorder="1" applyAlignment="1" applyProtection="1">
      <alignment vertical="center"/>
      <protection locked="0"/>
    </xf>
    <xf numFmtId="164" fontId="23" fillId="26" borderId="30" xfId="0" applyNumberFormat="1" applyFont="1" applyFill="1" applyBorder="1" applyAlignment="1" applyProtection="1">
      <alignment vertical="center"/>
      <protection/>
    </xf>
    <xf numFmtId="164" fontId="23" fillId="26" borderId="29" xfId="0" applyNumberFormat="1" applyFont="1" applyFill="1" applyBorder="1" applyAlignment="1" applyProtection="1">
      <alignment vertical="center"/>
      <protection/>
    </xf>
    <xf numFmtId="164" fontId="23" fillId="26" borderId="28" xfId="0" applyNumberFormat="1" applyFont="1" applyFill="1" applyBorder="1" applyAlignment="1" applyProtection="1">
      <alignment vertical="center"/>
      <protection/>
    </xf>
    <xf numFmtId="164" fontId="24" fillId="26" borderId="32" xfId="0" applyNumberFormat="1" applyFont="1" applyFill="1" applyBorder="1" applyAlignment="1" applyProtection="1">
      <alignment vertical="center" wrapText="1"/>
      <protection locked="0"/>
    </xf>
    <xf numFmtId="164" fontId="23" fillId="26" borderId="33" xfId="0" applyNumberFormat="1" applyFont="1" applyFill="1" applyBorder="1" applyAlignment="1" applyProtection="1">
      <alignment vertical="center"/>
      <protection/>
    </xf>
    <xf numFmtId="164" fontId="23" fillId="26" borderId="36" xfId="0" applyNumberFormat="1" applyFont="1" applyFill="1" applyBorder="1" applyAlignment="1" applyProtection="1">
      <alignment vertical="center"/>
      <protection/>
    </xf>
    <xf numFmtId="164" fontId="23" fillId="26" borderId="32" xfId="0" applyNumberFormat="1" applyFont="1" applyFill="1" applyBorder="1" applyAlignment="1" applyProtection="1">
      <alignment vertical="center"/>
      <protection/>
    </xf>
    <xf numFmtId="10" fontId="23" fillId="26" borderId="39" xfId="0" applyNumberFormat="1" applyFont="1" applyFill="1" applyBorder="1" applyAlignment="1" applyProtection="1">
      <alignment vertical="center"/>
      <protection/>
    </xf>
    <xf numFmtId="10" fontId="23" fillId="26" borderId="40" xfId="0" applyNumberFormat="1" applyFont="1" applyFill="1" applyBorder="1" applyAlignment="1" applyProtection="1">
      <alignment vertical="center"/>
      <protection/>
    </xf>
    <xf numFmtId="10" fontId="23" fillId="26" borderId="14" xfId="0" applyNumberFormat="1" applyFont="1" applyFill="1" applyBorder="1" applyAlignment="1" applyProtection="1">
      <alignment vertical="center"/>
      <protection/>
    </xf>
    <xf numFmtId="10" fontId="23" fillId="26" borderId="41" xfId="0" applyNumberFormat="1" applyFont="1" applyFill="1" applyBorder="1" applyAlignment="1" applyProtection="1">
      <alignment vertical="center"/>
      <protection/>
    </xf>
    <xf numFmtId="164" fontId="24" fillId="26" borderId="23" xfId="0" applyNumberFormat="1" applyFont="1" applyFill="1" applyBorder="1" applyAlignment="1" applyProtection="1">
      <alignment vertical="center"/>
      <protection/>
    </xf>
    <xf numFmtId="164" fontId="24" fillId="26" borderId="26" xfId="0" applyNumberFormat="1" applyFont="1" applyFill="1" applyBorder="1" applyAlignment="1" applyProtection="1">
      <alignment vertical="center"/>
      <protection/>
    </xf>
    <xf numFmtId="164" fontId="24" fillId="26" borderId="14" xfId="0" applyNumberFormat="1" applyFont="1" applyFill="1" applyBorder="1" applyAlignment="1" applyProtection="1">
      <alignment vertical="center"/>
      <protection/>
    </xf>
    <xf numFmtId="164" fontId="24" fillId="26" borderId="22" xfId="0" applyNumberFormat="1" applyFont="1" applyFill="1" applyBorder="1" applyAlignment="1" applyProtection="1">
      <alignment vertical="center"/>
      <protection/>
    </xf>
    <xf numFmtId="164" fontId="24" fillId="26" borderId="30" xfId="0" applyNumberFormat="1" applyFont="1" applyFill="1" applyBorder="1" applyAlignment="1" applyProtection="1">
      <alignment vertical="center"/>
      <protection/>
    </xf>
    <xf numFmtId="164" fontId="24" fillId="26" borderId="29" xfId="0" applyNumberFormat="1" applyFont="1" applyFill="1" applyBorder="1" applyAlignment="1" applyProtection="1">
      <alignment vertical="center"/>
      <protection/>
    </xf>
    <xf numFmtId="164" fontId="24" fillId="26" borderId="28" xfId="0" applyNumberFormat="1" applyFont="1" applyFill="1" applyBorder="1" applyAlignment="1" applyProtection="1">
      <alignment vertical="center"/>
      <protection/>
    </xf>
    <xf numFmtId="164" fontId="0" fillId="0" borderId="0" xfId="0" applyNumberFormat="1" applyAlignment="1">
      <alignment/>
    </xf>
    <xf numFmtId="164" fontId="24" fillId="26" borderId="30" xfId="0" applyNumberFormat="1" applyFont="1" applyFill="1" applyBorder="1" applyAlignment="1" applyProtection="1">
      <alignment vertical="center"/>
      <protection locked="0"/>
    </xf>
    <xf numFmtId="164" fontId="24" fillId="26" borderId="29" xfId="0" applyNumberFormat="1" applyFont="1" applyFill="1" applyBorder="1" applyAlignment="1" applyProtection="1">
      <alignment vertical="center"/>
      <protection locked="0"/>
    </xf>
    <xf numFmtId="164" fontId="24" fillId="26" borderId="28" xfId="0" applyNumberFormat="1" applyFont="1" applyFill="1" applyBorder="1" applyAlignment="1" applyProtection="1">
      <alignment vertical="center"/>
      <protection locked="0"/>
    </xf>
    <xf numFmtId="164" fontId="24" fillId="26" borderId="33" xfId="0" applyNumberFormat="1" applyFont="1" applyFill="1" applyBorder="1" applyAlignment="1" applyProtection="1">
      <alignment vertical="center"/>
      <protection locked="0"/>
    </xf>
    <xf numFmtId="164" fontId="24" fillId="26" borderId="36" xfId="0" applyNumberFormat="1" applyFont="1" applyFill="1" applyBorder="1" applyAlignment="1" applyProtection="1">
      <alignment vertical="center"/>
      <protection locked="0"/>
    </xf>
    <xf numFmtId="164" fontId="24" fillId="26" borderId="32" xfId="0" applyNumberFormat="1" applyFont="1" applyFill="1" applyBorder="1" applyAlignment="1" applyProtection="1">
      <alignment vertical="center"/>
      <protection locked="0"/>
    </xf>
    <xf numFmtId="10" fontId="23" fillId="26" borderId="59" xfId="0" applyNumberFormat="1" applyFont="1" applyFill="1" applyBorder="1" applyAlignment="1" applyProtection="1">
      <alignment vertical="center"/>
      <protection/>
    </xf>
    <xf numFmtId="10" fontId="23" fillId="26" borderId="60" xfId="0" applyNumberFormat="1" applyFont="1" applyFill="1" applyBorder="1" applyAlignment="1" applyProtection="1">
      <alignment vertical="center"/>
      <protection/>
    </xf>
    <xf numFmtId="10" fontId="23" fillId="26" borderId="58" xfId="0" applyNumberFormat="1" applyFont="1" applyFill="1" applyBorder="1" applyAlignment="1" applyProtection="1">
      <alignment vertical="center"/>
      <protection/>
    </xf>
    <xf numFmtId="0" fontId="23" fillId="26" borderId="58" xfId="0" applyFont="1" applyFill="1" applyBorder="1" applyAlignment="1" applyProtection="1">
      <alignment horizontal="center" vertical="center" wrapText="1"/>
      <protection/>
    </xf>
    <xf numFmtId="10" fontId="23" fillId="26" borderId="59" xfId="0" applyNumberFormat="1" applyFont="1" applyFill="1" applyBorder="1" applyAlignment="1" applyProtection="1">
      <alignment horizontal="center" vertical="center"/>
      <protection/>
    </xf>
    <xf numFmtId="2" fontId="23" fillId="26" borderId="60" xfId="0" applyNumberFormat="1" applyFont="1" applyFill="1" applyBorder="1" applyAlignment="1" applyProtection="1">
      <alignment horizontal="center" vertical="center"/>
      <protection/>
    </xf>
    <xf numFmtId="2" fontId="23" fillId="26" borderId="14" xfId="0" applyNumberFormat="1" applyFont="1" applyFill="1" applyBorder="1" applyAlignment="1" applyProtection="1">
      <alignment horizontal="center" vertical="center"/>
      <protection/>
    </xf>
    <xf numFmtId="2" fontId="23" fillId="26" borderId="58" xfId="0" applyNumberFormat="1" applyFont="1" applyFill="1" applyBorder="1" applyAlignment="1" applyProtection="1">
      <alignment horizontal="center" vertical="center"/>
      <protection/>
    </xf>
    <xf numFmtId="2" fontId="23" fillId="26" borderId="59" xfId="0" applyNumberFormat="1" applyFont="1" applyFill="1" applyBorder="1" applyAlignment="1" applyProtection="1">
      <alignment horizontal="center" vertical="center"/>
      <protection/>
    </xf>
    <xf numFmtId="0" fontId="23" fillId="25" borderId="62" xfId="0" applyFont="1" applyFill="1" applyBorder="1" applyAlignment="1" applyProtection="1">
      <alignment vertical="center" wrapText="1"/>
      <protection/>
    </xf>
    <xf numFmtId="0" fontId="23" fillId="26" borderId="51" xfId="0" applyFont="1" applyFill="1" applyBorder="1" applyAlignment="1" applyProtection="1">
      <alignment horizontal="center" vertical="center" wrapText="1"/>
      <protection/>
    </xf>
    <xf numFmtId="10" fontId="23" fillId="26" borderId="52" xfId="0" applyNumberFormat="1" applyFont="1" applyFill="1" applyBorder="1" applyAlignment="1" applyProtection="1">
      <alignment horizontal="center" vertical="center"/>
      <protection/>
    </xf>
    <xf numFmtId="0" fontId="23" fillId="25" borderId="14" xfId="0" applyFont="1" applyFill="1" applyBorder="1" applyAlignment="1" applyProtection="1">
      <alignment vertical="center" wrapText="1"/>
      <protection/>
    </xf>
    <xf numFmtId="4" fontId="23" fillId="26" borderId="14" xfId="0" applyNumberFormat="1" applyFont="1" applyFill="1" applyBorder="1" applyAlignment="1" applyProtection="1">
      <alignment horizontal="center" vertical="center" wrapText="1"/>
      <protection/>
    </xf>
    <xf numFmtId="4" fontId="23" fillId="26" borderId="14" xfId="0" applyNumberFormat="1" applyFont="1" applyFill="1" applyBorder="1" applyAlignment="1" applyProtection="1">
      <alignment horizontal="center" vertical="center"/>
      <protection/>
    </xf>
    <xf numFmtId="4" fontId="23" fillId="26" borderId="16" xfId="0" applyNumberFormat="1" applyFont="1" applyFill="1" applyBorder="1" applyAlignment="1" applyProtection="1">
      <alignment horizontal="center" vertical="center"/>
      <protection/>
    </xf>
    <xf numFmtId="4" fontId="23" fillId="26" borderId="49" xfId="0" applyNumberFormat="1" applyFont="1" applyFill="1" applyBorder="1" applyAlignment="1" applyProtection="1">
      <alignment horizontal="center" vertical="center"/>
      <protection/>
    </xf>
    <xf numFmtId="0" fontId="23" fillId="25" borderId="0" xfId="0" applyFont="1" applyFill="1" applyBorder="1" applyAlignment="1" applyProtection="1">
      <alignment vertical="center" wrapText="1"/>
      <protection/>
    </xf>
    <xf numFmtId="164" fontId="24" fillId="27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center"/>
    </xf>
    <xf numFmtId="2" fontId="24" fillId="0" borderId="0" xfId="0" applyNumberFormat="1" applyFont="1" applyAlignment="1">
      <alignment/>
    </xf>
    <xf numFmtId="167" fontId="24" fillId="0" borderId="0" xfId="0" applyNumberFormat="1" applyFont="1" applyAlignment="1">
      <alignment/>
    </xf>
    <xf numFmtId="2" fontId="24" fillId="0" borderId="14" xfId="0" applyNumberFormat="1" applyFont="1" applyBorder="1" applyAlignment="1">
      <alignment/>
    </xf>
    <xf numFmtId="2" fontId="23" fillId="0" borderId="0" xfId="0" applyNumberFormat="1" applyFont="1" applyAlignment="1">
      <alignment/>
    </xf>
    <xf numFmtId="2" fontId="24" fillId="0" borderId="0" xfId="0" applyNumberFormat="1" applyFont="1" applyBorder="1" applyAlignment="1">
      <alignment/>
    </xf>
    <xf numFmtId="2" fontId="27" fillId="0" borderId="14" xfId="0" applyNumberFormat="1" applyFont="1" applyBorder="1" applyAlignment="1">
      <alignment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2" fontId="23" fillId="0" borderId="14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0" fillId="0" borderId="14" xfId="0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3" fontId="24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PageLayoutView="0" workbookViewId="0" topLeftCell="K1">
      <selection activeCell="D21" sqref="D21"/>
    </sheetView>
  </sheetViews>
  <sheetFormatPr defaultColWidth="11.57421875" defaultRowHeight="12.75"/>
  <cols>
    <col min="1" max="1" width="1.57421875" style="0" customWidth="1"/>
    <col min="2" max="2" width="22.57421875" style="0" customWidth="1"/>
    <col min="3" max="3" width="11.57421875" style="0" customWidth="1"/>
    <col min="4" max="4" width="11.140625" style="0" customWidth="1"/>
    <col min="5" max="5" width="11.8515625" style="0" customWidth="1"/>
    <col min="6" max="6" width="12.00390625" style="0" customWidth="1"/>
    <col min="7" max="8" width="12.140625" style="0" customWidth="1"/>
    <col min="9" max="10" width="11.140625" style="0" customWidth="1"/>
    <col min="11" max="11" width="11.7109375" style="0" customWidth="1"/>
    <col min="12" max="12" width="7.421875" style="0" customWidth="1"/>
    <col min="13" max="13" width="11.28125" style="0" customWidth="1"/>
    <col min="14" max="15" width="11.421875" style="0" customWidth="1"/>
    <col min="16" max="16" width="11.8515625" style="0" customWidth="1"/>
    <col min="17" max="17" width="12.28125" style="0" customWidth="1"/>
    <col min="18" max="18" width="11.57421875" style="0" customWidth="1"/>
    <col min="19" max="19" width="11.8515625" style="0" customWidth="1"/>
    <col min="20" max="20" width="11.421875" style="0" customWidth="1"/>
    <col min="21" max="22" width="12.7109375" style="0" customWidth="1"/>
    <col min="23" max="23" width="11.8515625" style="0" customWidth="1"/>
    <col min="24" max="24" width="11.00390625" style="0" customWidth="1"/>
    <col min="25" max="25" width="10.8515625" style="0" customWidth="1"/>
  </cols>
  <sheetData>
    <row r="1" spans="2:23" ht="33" customHeight="1">
      <c r="B1" s="162" t="s">
        <v>91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"/>
    </row>
    <row r="2" spans="2:15" ht="27" customHeight="1">
      <c r="B2" s="161" t="s">
        <v>92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ht="13.5" thickBot="1"/>
    <row r="4" spans="2:22" ht="48.75" customHeight="1" thickBot="1" thickTop="1">
      <c r="B4" s="2" t="s">
        <v>0</v>
      </c>
      <c r="C4" s="3" t="s">
        <v>1</v>
      </c>
      <c r="D4" s="4" t="s">
        <v>2</v>
      </c>
      <c r="E4" s="4" t="s">
        <v>3</v>
      </c>
      <c r="F4" s="5" t="s">
        <v>4</v>
      </c>
      <c r="G4" s="6" t="s">
        <v>5</v>
      </c>
      <c r="H4" s="6" t="s">
        <v>6</v>
      </c>
      <c r="I4" s="7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5" t="s">
        <v>13</v>
      </c>
      <c r="P4" s="8" t="s">
        <v>14</v>
      </c>
      <c r="Q4" s="8" t="s">
        <v>15</v>
      </c>
      <c r="R4" s="8" t="s">
        <v>16</v>
      </c>
      <c r="S4" s="9" t="s">
        <v>17</v>
      </c>
      <c r="T4" s="8" t="s">
        <v>18</v>
      </c>
      <c r="U4" s="8" t="s">
        <v>19</v>
      </c>
      <c r="V4" s="10" t="s">
        <v>20</v>
      </c>
    </row>
    <row r="5" spans="2:22" ht="30.75" customHeight="1" thickBot="1">
      <c r="B5" s="11" t="s">
        <v>21</v>
      </c>
      <c r="C5" s="12">
        <f aca="true" t="shared" si="0" ref="C5:K5">C6+C7</f>
        <v>22073023.2</v>
      </c>
      <c r="D5" s="12">
        <f t="shared" si="0"/>
        <v>20253758.83</v>
      </c>
      <c r="E5" s="12">
        <f t="shared" si="0"/>
        <v>19890707.900000002</v>
      </c>
      <c r="F5" s="13">
        <f t="shared" si="0"/>
        <v>24057035.43</v>
      </c>
      <c r="G5" s="14">
        <f t="shared" si="0"/>
        <v>21039445.759999998</v>
      </c>
      <c r="H5" s="14">
        <f t="shared" si="0"/>
        <v>23045270.3</v>
      </c>
      <c r="I5" s="15">
        <f t="shared" si="0"/>
        <v>22366629.3</v>
      </c>
      <c r="J5" s="12">
        <f t="shared" si="0"/>
        <v>21684000</v>
      </c>
      <c r="K5" s="12">
        <f t="shared" si="0"/>
        <v>25621775.09</v>
      </c>
      <c r="L5" s="12">
        <f aca="true" t="shared" si="1" ref="L5:L22">K5/J5*100</f>
        <v>118.15981871425936</v>
      </c>
      <c r="M5" s="12">
        <f aca="true" t="shared" si="2" ref="M5:U5">M6+M7</f>
        <v>28200000</v>
      </c>
      <c r="N5" s="12">
        <f t="shared" si="2"/>
        <v>24000000</v>
      </c>
      <c r="O5" s="13">
        <f t="shared" si="2"/>
        <v>23500000</v>
      </c>
      <c r="P5" s="13">
        <f t="shared" si="2"/>
        <v>23100000</v>
      </c>
      <c r="Q5" s="13">
        <f t="shared" si="2"/>
        <v>22850000</v>
      </c>
      <c r="R5" s="13">
        <f t="shared" si="2"/>
        <v>22750000</v>
      </c>
      <c r="S5" s="13">
        <f t="shared" si="2"/>
        <v>22750000</v>
      </c>
      <c r="T5" s="14">
        <f t="shared" si="2"/>
        <v>23000000</v>
      </c>
      <c r="U5" s="14">
        <f t="shared" si="2"/>
        <v>23000000</v>
      </c>
      <c r="V5" s="10"/>
    </row>
    <row r="6" spans="2:22" ht="20.25" customHeight="1" thickBot="1" thickTop="1">
      <c r="B6" s="16" t="s">
        <v>22</v>
      </c>
      <c r="C6" s="17">
        <v>17624822.75</v>
      </c>
      <c r="D6" s="18">
        <v>18995152.36</v>
      </c>
      <c r="E6" s="19">
        <v>18982366.48</v>
      </c>
      <c r="F6" s="20">
        <v>19856965.48</v>
      </c>
      <c r="G6" s="21">
        <v>19873927.02</v>
      </c>
      <c r="H6" s="21">
        <v>20176900.45</v>
      </c>
      <c r="I6" s="22">
        <v>20604291.45</v>
      </c>
      <c r="J6" s="18">
        <v>20574850</v>
      </c>
      <c r="K6" s="18">
        <v>22538208.78</v>
      </c>
      <c r="L6" s="12">
        <f t="shared" si="1"/>
        <v>109.54251807425086</v>
      </c>
      <c r="M6" s="18">
        <v>24100000</v>
      </c>
      <c r="N6" s="18">
        <v>21000000</v>
      </c>
      <c r="O6" s="23">
        <v>21500000</v>
      </c>
      <c r="P6" s="24">
        <v>21500000</v>
      </c>
      <c r="Q6" s="24">
        <v>21450000</v>
      </c>
      <c r="R6" s="24">
        <v>21750000</v>
      </c>
      <c r="S6" s="25">
        <v>21750000</v>
      </c>
      <c r="T6" s="24">
        <v>22000000</v>
      </c>
      <c r="U6" s="24">
        <v>22000000</v>
      </c>
      <c r="V6" s="24"/>
    </row>
    <row r="7" spans="2:22" ht="24" customHeight="1" thickBot="1" thickTop="1">
      <c r="B7" s="26" t="s">
        <v>23</v>
      </c>
      <c r="C7" s="27">
        <v>4448200.45</v>
      </c>
      <c r="D7" s="28">
        <v>1258606.47</v>
      </c>
      <c r="E7" s="29">
        <v>908341.42</v>
      </c>
      <c r="F7" s="30">
        <v>4200069.95</v>
      </c>
      <c r="G7" s="21">
        <v>1165518.74</v>
      </c>
      <c r="H7" s="21">
        <v>2868369.85</v>
      </c>
      <c r="I7" s="31">
        <v>1762337.85</v>
      </c>
      <c r="J7" s="32">
        <v>1109150</v>
      </c>
      <c r="K7" s="32">
        <v>3083566.31</v>
      </c>
      <c r="L7" s="12">
        <f t="shared" si="1"/>
        <v>278.0116584772123</v>
      </c>
      <c r="M7" s="32">
        <v>4100000</v>
      </c>
      <c r="N7" s="32">
        <v>3000000</v>
      </c>
      <c r="O7" s="28">
        <v>2000000</v>
      </c>
      <c r="P7" s="33">
        <v>1600000</v>
      </c>
      <c r="Q7" s="24">
        <v>1400000</v>
      </c>
      <c r="R7" s="24">
        <v>1000000</v>
      </c>
      <c r="S7" s="25">
        <v>1000000</v>
      </c>
      <c r="T7" s="24">
        <v>1000000</v>
      </c>
      <c r="U7" s="24">
        <v>1000000</v>
      </c>
      <c r="V7" s="10"/>
    </row>
    <row r="8" spans="2:22" ht="26.25" customHeight="1" thickBot="1" thickTop="1">
      <c r="B8" s="34" t="s">
        <v>24</v>
      </c>
      <c r="C8" s="35">
        <v>391709.1</v>
      </c>
      <c r="D8" s="36">
        <v>563056.43</v>
      </c>
      <c r="E8" s="37">
        <v>350817.29</v>
      </c>
      <c r="F8" s="38">
        <v>1106000</v>
      </c>
      <c r="G8" s="21">
        <v>649708.74</v>
      </c>
      <c r="H8" s="21">
        <v>534500</v>
      </c>
      <c r="I8" s="39">
        <v>534500</v>
      </c>
      <c r="J8" s="36">
        <v>567000</v>
      </c>
      <c r="K8" s="40">
        <v>451300</v>
      </c>
      <c r="L8" s="12">
        <f t="shared" si="1"/>
        <v>79.59435626102292</v>
      </c>
      <c r="M8" s="36">
        <v>700000</v>
      </c>
      <c r="N8" s="36">
        <v>600000</v>
      </c>
      <c r="O8" s="41">
        <v>600000</v>
      </c>
      <c r="P8" s="24">
        <v>600000</v>
      </c>
      <c r="Q8" s="24">
        <v>600000</v>
      </c>
      <c r="R8" s="24">
        <v>500000</v>
      </c>
      <c r="S8" s="25">
        <v>500000</v>
      </c>
      <c r="T8" s="24">
        <v>500000</v>
      </c>
      <c r="U8" s="24">
        <v>500000</v>
      </c>
      <c r="V8" s="10"/>
    </row>
    <row r="9" spans="2:22" ht="25.5" customHeight="1" thickBot="1">
      <c r="B9" s="11" t="s">
        <v>25</v>
      </c>
      <c r="C9" s="12">
        <f aca="true" t="shared" si="3" ref="C9:K9">C10+C11</f>
        <v>22409621.75</v>
      </c>
      <c r="D9" s="12">
        <f t="shared" si="3"/>
        <v>23897881.060000002</v>
      </c>
      <c r="E9" s="12">
        <f t="shared" si="3"/>
        <v>24141370.96</v>
      </c>
      <c r="F9" s="13">
        <f t="shared" si="3"/>
        <v>28317914.01</v>
      </c>
      <c r="G9" s="14">
        <f t="shared" si="3"/>
        <v>24768945.13</v>
      </c>
      <c r="H9" s="14">
        <f t="shared" si="3"/>
        <v>25647930.07</v>
      </c>
      <c r="I9" s="15">
        <f t="shared" si="3"/>
        <v>24289943.32</v>
      </c>
      <c r="J9" s="12">
        <f t="shared" si="3"/>
        <v>22966821.43</v>
      </c>
      <c r="K9" s="12">
        <f t="shared" si="3"/>
        <v>29921536.77</v>
      </c>
      <c r="L9" s="12">
        <f t="shared" si="1"/>
        <v>130.28157536382255</v>
      </c>
      <c r="M9" s="12">
        <f aca="true" t="shared" si="4" ref="M9:U9">M10+M11</f>
        <v>25600000</v>
      </c>
      <c r="N9" s="12">
        <f t="shared" si="4"/>
        <v>21500000</v>
      </c>
      <c r="O9" s="13">
        <f t="shared" si="4"/>
        <v>20500000</v>
      </c>
      <c r="P9" s="13">
        <f t="shared" si="4"/>
        <v>20500000</v>
      </c>
      <c r="Q9" s="13">
        <f t="shared" si="4"/>
        <v>20500000</v>
      </c>
      <c r="R9" s="13">
        <f t="shared" si="4"/>
        <v>20500000</v>
      </c>
      <c r="S9" s="13">
        <f t="shared" si="4"/>
        <v>21000000</v>
      </c>
      <c r="T9" s="14">
        <f t="shared" si="4"/>
        <v>21000000</v>
      </c>
      <c r="U9" s="14">
        <f t="shared" si="4"/>
        <v>21000000</v>
      </c>
      <c r="V9" s="10"/>
    </row>
    <row r="10" spans="2:22" ht="21" customHeight="1" thickBot="1" thickTop="1">
      <c r="B10" s="16" t="s">
        <v>26</v>
      </c>
      <c r="C10" s="17">
        <v>16068969.17</v>
      </c>
      <c r="D10" s="18">
        <v>17532283.87</v>
      </c>
      <c r="E10" s="18">
        <v>18157841.16</v>
      </c>
      <c r="F10" s="42">
        <v>20356255.14</v>
      </c>
      <c r="G10" s="21">
        <v>20778336.38</v>
      </c>
      <c r="H10" s="21">
        <v>20172834.45</v>
      </c>
      <c r="I10" s="22">
        <v>20383294.45</v>
      </c>
      <c r="J10" s="18">
        <v>20574821.43</v>
      </c>
      <c r="K10" s="18">
        <v>20377818.81</v>
      </c>
      <c r="L10" s="12">
        <f t="shared" si="1"/>
        <v>99.0425062950352</v>
      </c>
      <c r="M10" s="18">
        <v>18600000</v>
      </c>
      <c r="N10" s="18">
        <v>18500000</v>
      </c>
      <c r="O10" s="42">
        <v>18500000</v>
      </c>
      <c r="P10" s="24">
        <v>18500000</v>
      </c>
      <c r="Q10" s="24">
        <v>18500000</v>
      </c>
      <c r="R10" s="24">
        <v>18500000</v>
      </c>
      <c r="S10" s="25">
        <v>19000000</v>
      </c>
      <c r="T10" s="24">
        <v>19000000</v>
      </c>
      <c r="U10" s="24">
        <v>19000000</v>
      </c>
      <c r="V10" s="10"/>
    </row>
    <row r="11" spans="2:22" ht="22.5" customHeight="1" thickBot="1" thickTop="1">
      <c r="B11" s="34" t="s">
        <v>27</v>
      </c>
      <c r="C11" s="35">
        <v>6340652.58</v>
      </c>
      <c r="D11" s="36">
        <v>6365597.19</v>
      </c>
      <c r="E11" s="32">
        <v>5983529.8</v>
      </c>
      <c r="F11" s="43">
        <v>7961658.87</v>
      </c>
      <c r="G11" s="21">
        <v>3990608.75</v>
      </c>
      <c r="H11" s="21">
        <v>5475095.62</v>
      </c>
      <c r="I11" s="39">
        <v>3906648.87</v>
      </c>
      <c r="J11" s="36">
        <v>2392000</v>
      </c>
      <c r="K11" s="36">
        <v>9543717.96</v>
      </c>
      <c r="L11" s="12">
        <f t="shared" si="1"/>
        <v>398.984864548495</v>
      </c>
      <c r="M11" s="36">
        <v>7000000</v>
      </c>
      <c r="N11" s="36">
        <v>3000000</v>
      </c>
      <c r="O11" s="41">
        <v>2000000</v>
      </c>
      <c r="P11" s="24">
        <v>2000000</v>
      </c>
      <c r="Q11" s="24">
        <v>2000000</v>
      </c>
      <c r="R11" s="24">
        <v>2000000</v>
      </c>
      <c r="S11" s="25">
        <v>2000000</v>
      </c>
      <c r="T11" s="24">
        <v>2000000</v>
      </c>
      <c r="U11" s="24">
        <v>2000000</v>
      </c>
      <c r="V11" s="10"/>
    </row>
    <row r="12" spans="2:22" ht="25.5" customHeight="1" thickBot="1">
      <c r="B12" s="44" t="s">
        <v>28</v>
      </c>
      <c r="C12" s="45">
        <f aca="true" t="shared" si="5" ref="C12:K12">C5-C9</f>
        <v>-336598.55000000075</v>
      </c>
      <c r="D12" s="45">
        <f t="shared" si="5"/>
        <v>-3644122.230000004</v>
      </c>
      <c r="E12" s="45">
        <f t="shared" si="5"/>
        <v>-4250663.059999999</v>
      </c>
      <c r="F12" s="46">
        <f t="shared" si="5"/>
        <v>-4260878.580000002</v>
      </c>
      <c r="G12" s="14">
        <f t="shared" si="5"/>
        <v>-3729499.370000001</v>
      </c>
      <c r="H12" s="14">
        <f t="shared" si="5"/>
        <v>-2602659.7699999996</v>
      </c>
      <c r="I12" s="47">
        <f t="shared" si="5"/>
        <v>-1923314.0199999996</v>
      </c>
      <c r="J12" s="45">
        <f t="shared" si="5"/>
        <v>-1282821.4299999997</v>
      </c>
      <c r="K12" s="45">
        <f t="shared" si="5"/>
        <v>-4299761.68</v>
      </c>
      <c r="L12" s="12">
        <f t="shared" si="1"/>
        <v>335.1800632142543</v>
      </c>
      <c r="M12" s="45">
        <f aca="true" t="shared" si="6" ref="M12:U12">M5-M9</f>
        <v>2600000</v>
      </c>
      <c r="N12" s="45">
        <f t="shared" si="6"/>
        <v>2500000</v>
      </c>
      <c r="O12" s="46">
        <f t="shared" si="6"/>
        <v>3000000</v>
      </c>
      <c r="P12" s="46">
        <f t="shared" si="6"/>
        <v>2600000</v>
      </c>
      <c r="Q12" s="46">
        <f t="shared" si="6"/>
        <v>2350000</v>
      </c>
      <c r="R12" s="46">
        <f t="shared" si="6"/>
        <v>2250000</v>
      </c>
      <c r="S12" s="46">
        <f t="shared" si="6"/>
        <v>1750000</v>
      </c>
      <c r="T12" s="14">
        <f t="shared" si="6"/>
        <v>2000000</v>
      </c>
      <c r="U12" s="14">
        <f t="shared" si="6"/>
        <v>2000000</v>
      </c>
      <c r="V12" s="10"/>
    </row>
    <row r="13" spans="2:22" ht="21" customHeight="1" thickBot="1" thickTop="1">
      <c r="B13" s="48" t="s">
        <v>29</v>
      </c>
      <c r="C13" s="49">
        <f aca="true" t="shared" si="7" ref="C13:K13">C14-C24</f>
        <v>974848.5600000005</v>
      </c>
      <c r="D13" s="49">
        <f t="shared" si="7"/>
        <v>4548260.890000001</v>
      </c>
      <c r="E13" s="49">
        <f t="shared" si="7"/>
        <v>4264539.380000001</v>
      </c>
      <c r="F13" s="50">
        <f t="shared" si="7"/>
        <v>4260878.58</v>
      </c>
      <c r="G13" s="14">
        <f t="shared" si="7"/>
        <v>3857555.9299999997</v>
      </c>
      <c r="H13" s="14">
        <f t="shared" si="7"/>
        <v>2602659.7699999996</v>
      </c>
      <c r="I13" s="51">
        <f t="shared" si="7"/>
        <v>1923314.0199999986</v>
      </c>
      <c r="J13" s="49">
        <f t="shared" si="7"/>
        <v>1282821.4300000002</v>
      </c>
      <c r="K13" s="49">
        <f t="shared" si="7"/>
        <v>4299761.679999999</v>
      </c>
      <c r="L13" s="12">
        <f t="shared" si="1"/>
        <v>335.18006321425406</v>
      </c>
      <c r="M13" s="49">
        <f aca="true" t="shared" si="8" ref="M13:U13">M14-M24</f>
        <v>-2414409.35</v>
      </c>
      <c r="N13" s="49">
        <f t="shared" si="8"/>
        <v>-2478287.3400000003</v>
      </c>
      <c r="O13" s="50">
        <f t="shared" si="8"/>
        <v>-2544287.34</v>
      </c>
      <c r="P13" s="50">
        <f t="shared" si="8"/>
        <v>-2068287.3399999999</v>
      </c>
      <c r="Q13" s="50">
        <f t="shared" si="8"/>
        <v>-1994287.3399999999</v>
      </c>
      <c r="R13" s="50">
        <f t="shared" si="8"/>
        <v>-2207287.34</v>
      </c>
      <c r="S13" s="50">
        <f t="shared" si="8"/>
        <v>-1671287.3399999999</v>
      </c>
      <c r="T13" s="14">
        <f t="shared" si="8"/>
        <v>-1683287.3399999999</v>
      </c>
      <c r="U13" s="14">
        <f t="shared" si="8"/>
        <v>-165287.33999999985</v>
      </c>
      <c r="V13" s="10"/>
    </row>
    <row r="14" spans="2:22" ht="26.25" customHeight="1" thickBot="1" thickTop="1">
      <c r="B14" s="52" t="s">
        <v>30</v>
      </c>
      <c r="C14" s="53">
        <f>C15+C17+C19+C20+C21+C22+C23</f>
        <v>4981994.23</v>
      </c>
      <c r="D14" s="53">
        <f>D15+D17+D19+D20+D21+D22+D23</f>
        <v>5344932.12</v>
      </c>
      <c r="E14" s="53">
        <f>E15+E17+E19+E20+E21+E22+E23</f>
        <v>5015698.380000001</v>
      </c>
      <c r="F14" s="54">
        <f>F15+F17+F19+F20+F21+F22+F23</f>
        <v>6166838.86</v>
      </c>
      <c r="G14" s="14">
        <f>G15+G17+G19+G20+G21+G23+G22</f>
        <v>5529932.35</v>
      </c>
      <c r="H14" s="14">
        <f>H15+H17+H19+H20+H21+H23+H22</f>
        <v>4943050.899999999</v>
      </c>
      <c r="I14" s="55">
        <f>I15+I17+I19+I20+I21+I23+I22</f>
        <v>4263705.1499999985</v>
      </c>
      <c r="J14" s="53">
        <f>J15+J17+J19+J20+J21+J23+J22</f>
        <v>3715056.56</v>
      </c>
      <c r="K14" s="53">
        <f>K15+K17+K19+K20+K21+K23+K22</f>
        <v>6693991.809999999</v>
      </c>
      <c r="L14" s="12">
        <f t="shared" si="1"/>
        <v>180.1854615640091</v>
      </c>
      <c r="M14" s="53">
        <f aca="true" t="shared" si="9" ref="M14:U14">M15+M17+M19+M20+M21+M23+M22</f>
        <v>128056.56</v>
      </c>
      <c r="N14" s="53">
        <f t="shared" si="9"/>
        <v>57534.08999999985</v>
      </c>
      <c r="O14" s="53">
        <f t="shared" si="9"/>
        <v>21712.66000000015</v>
      </c>
      <c r="P14" s="53">
        <f t="shared" si="9"/>
        <v>455712.66000000015</v>
      </c>
      <c r="Q14" s="53">
        <f t="shared" si="9"/>
        <v>531712.6600000001</v>
      </c>
      <c r="R14" s="53">
        <f t="shared" si="9"/>
        <v>355712.66000000015</v>
      </c>
      <c r="S14" s="53">
        <f t="shared" si="9"/>
        <v>42712.66000000015</v>
      </c>
      <c r="T14" s="14">
        <f t="shared" si="9"/>
        <v>78712.66000000015</v>
      </c>
      <c r="U14" s="14">
        <f t="shared" si="9"/>
        <v>316712.66000000015</v>
      </c>
      <c r="V14" s="10"/>
    </row>
    <row r="15" spans="2:22" ht="23.25" customHeight="1" thickBot="1" thickTop="1">
      <c r="B15" s="26" t="s">
        <v>31</v>
      </c>
      <c r="C15" s="27">
        <v>3507517.36</v>
      </c>
      <c r="D15" s="32">
        <v>4706682.11</v>
      </c>
      <c r="E15" s="32">
        <v>4749809.73</v>
      </c>
      <c r="F15" s="28">
        <v>6166838.86</v>
      </c>
      <c r="G15" s="21">
        <v>5516055.42</v>
      </c>
      <c r="H15" s="21">
        <v>4284994.34</v>
      </c>
      <c r="I15" s="31">
        <v>3605648.59</v>
      </c>
      <c r="J15" s="32">
        <v>3057000</v>
      </c>
      <c r="K15" s="32">
        <v>5907878.69</v>
      </c>
      <c r="L15" s="12">
        <f t="shared" si="1"/>
        <v>193.25739908406936</v>
      </c>
      <c r="M15" s="32"/>
      <c r="N15" s="32"/>
      <c r="O15" s="28"/>
      <c r="P15" s="10"/>
      <c r="Q15" s="10"/>
      <c r="R15" s="10"/>
      <c r="S15" s="56"/>
      <c r="T15" s="10"/>
      <c r="U15" s="10"/>
      <c r="V15" s="10"/>
    </row>
    <row r="16" spans="2:22" ht="57.75" customHeight="1" thickBot="1" thickTop="1">
      <c r="B16" s="26" t="s">
        <v>32</v>
      </c>
      <c r="C16" s="27">
        <v>3507517.36</v>
      </c>
      <c r="D16" s="32"/>
      <c r="E16" s="32"/>
      <c r="F16" s="28">
        <v>951570.06</v>
      </c>
      <c r="G16" s="21">
        <v>1338120</v>
      </c>
      <c r="H16" s="21">
        <v>1393511.26</v>
      </c>
      <c r="I16" s="31">
        <v>516768.35</v>
      </c>
      <c r="J16" s="32">
        <v>187129.94</v>
      </c>
      <c r="K16" s="32">
        <v>2569492.45</v>
      </c>
      <c r="L16" s="12">
        <f t="shared" si="1"/>
        <v>1373.1060085841957</v>
      </c>
      <c r="M16" s="32">
        <v>0</v>
      </c>
      <c r="N16" s="32">
        <v>0</v>
      </c>
      <c r="O16" s="28">
        <v>0</v>
      </c>
      <c r="P16" s="10"/>
      <c r="Q16" s="10"/>
      <c r="R16" s="10"/>
      <c r="S16" s="56"/>
      <c r="T16" s="10"/>
      <c r="U16" s="10"/>
      <c r="V16" s="10"/>
    </row>
    <row r="17" spans="2:22" ht="24.75" customHeight="1" thickBot="1" thickTop="1">
      <c r="B17" s="26" t="s">
        <v>33</v>
      </c>
      <c r="C17" s="27"/>
      <c r="D17" s="32"/>
      <c r="E17" s="32"/>
      <c r="F17" s="28"/>
      <c r="G17" s="21">
        <v>0</v>
      </c>
      <c r="H17" s="21"/>
      <c r="I17" s="31">
        <v>0</v>
      </c>
      <c r="J17" s="32"/>
      <c r="K17" s="32"/>
      <c r="L17" s="12" t="e">
        <f t="shared" si="1"/>
        <v>#DIV/0!</v>
      </c>
      <c r="M17" s="32"/>
      <c r="N17" s="32"/>
      <c r="O17" s="28"/>
      <c r="P17" s="10"/>
      <c r="Q17" s="10"/>
      <c r="R17" s="10"/>
      <c r="S17" s="10"/>
      <c r="T17" s="10"/>
      <c r="U17" s="10"/>
      <c r="V17" s="10"/>
    </row>
    <row r="18" spans="2:22" ht="43.5" customHeight="1" thickBot="1" thickTop="1">
      <c r="B18" s="26" t="s">
        <v>34</v>
      </c>
      <c r="C18" s="27"/>
      <c r="D18" s="32"/>
      <c r="E18" s="32"/>
      <c r="F18" s="28"/>
      <c r="G18" s="21">
        <v>0</v>
      </c>
      <c r="H18" s="21"/>
      <c r="I18" s="31">
        <v>0</v>
      </c>
      <c r="J18" s="32"/>
      <c r="K18" s="32"/>
      <c r="L18" s="12" t="e">
        <f t="shared" si="1"/>
        <v>#DIV/0!</v>
      </c>
      <c r="M18" s="32"/>
      <c r="N18" s="32"/>
      <c r="O18" s="28"/>
      <c r="P18" s="10"/>
      <c r="Q18" s="10"/>
      <c r="R18" s="10"/>
      <c r="S18" s="10"/>
      <c r="T18" s="10"/>
      <c r="U18" s="10"/>
      <c r="V18" s="10"/>
    </row>
    <row r="19" spans="2:22" ht="24" customHeight="1" thickBot="1" thickTop="1">
      <c r="B19" s="26" t="s">
        <v>35</v>
      </c>
      <c r="C19" s="27"/>
      <c r="D19" s="32"/>
      <c r="E19" s="32"/>
      <c r="F19" s="28"/>
      <c r="G19" s="21">
        <v>0</v>
      </c>
      <c r="H19" s="21">
        <v>530000</v>
      </c>
      <c r="I19" s="31">
        <v>530000</v>
      </c>
      <c r="J19" s="32">
        <v>530000</v>
      </c>
      <c r="K19" s="32">
        <v>658056.56</v>
      </c>
      <c r="L19" s="12">
        <f t="shared" si="1"/>
        <v>124.16161509433962</v>
      </c>
      <c r="M19" s="32">
        <v>128056.56</v>
      </c>
      <c r="N19" s="32"/>
      <c r="O19" s="28"/>
      <c r="P19" s="10"/>
      <c r="Q19" s="10"/>
      <c r="R19" s="10"/>
      <c r="S19" s="10"/>
      <c r="T19" s="10"/>
      <c r="U19" s="10"/>
      <c r="V19" s="10"/>
    </row>
    <row r="20" spans="2:22" ht="28.5" customHeight="1" thickBot="1" thickTop="1">
      <c r="B20" s="26" t="s">
        <v>36</v>
      </c>
      <c r="C20" s="27"/>
      <c r="D20" s="32"/>
      <c r="E20" s="32"/>
      <c r="F20" s="28"/>
      <c r="G20" s="21">
        <v>0</v>
      </c>
      <c r="H20" s="21"/>
      <c r="I20" s="31">
        <v>0</v>
      </c>
      <c r="J20" s="32"/>
      <c r="K20" s="32"/>
      <c r="L20" s="12" t="e">
        <f t="shared" si="1"/>
        <v>#DIV/0!</v>
      </c>
      <c r="M20" s="32"/>
      <c r="N20" s="32"/>
      <c r="O20" s="28"/>
      <c r="P20" s="10"/>
      <c r="Q20" s="10"/>
      <c r="R20" s="10"/>
      <c r="S20" s="10"/>
      <c r="T20" s="10"/>
      <c r="U20" s="10"/>
      <c r="V20" s="10"/>
    </row>
    <row r="21" spans="2:22" ht="27" customHeight="1" thickBot="1" thickTop="1">
      <c r="B21" s="26" t="s">
        <v>37</v>
      </c>
      <c r="C21" s="27"/>
      <c r="D21" s="32"/>
      <c r="E21" s="32"/>
      <c r="F21" s="28"/>
      <c r="G21" s="21">
        <v>0</v>
      </c>
      <c r="H21" s="21"/>
      <c r="I21" s="57">
        <v>0</v>
      </c>
      <c r="J21" s="58"/>
      <c r="K21" s="58"/>
      <c r="L21" s="12" t="e">
        <f t="shared" si="1"/>
        <v>#DIV/0!</v>
      </c>
      <c r="M21" s="58"/>
      <c r="N21" s="58"/>
      <c r="O21" s="43"/>
      <c r="P21" s="59"/>
      <c r="Q21" s="59"/>
      <c r="R21" s="59"/>
      <c r="S21" s="10"/>
      <c r="T21" s="10"/>
      <c r="U21" s="10"/>
      <c r="V21" s="10"/>
    </row>
    <row r="22" spans="2:22" ht="23.25" customHeight="1" thickBot="1" thickTop="1">
      <c r="B22" s="26" t="s">
        <v>38</v>
      </c>
      <c r="C22" s="27">
        <v>1474476.87</v>
      </c>
      <c r="D22" s="32">
        <v>638250.01</v>
      </c>
      <c r="E22" s="32">
        <v>265888.65</v>
      </c>
      <c r="F22" s="28"/>
      <c r="G22" s="24">
        <f>E54+E46</f>
        <v>13876.929999999702</v>
      </c>
      <c r="H22" s="24">
        <v>128056.56</v>
      </c>
      <c r="I22" s="60">
        <f>G54+G46</f>
        <v>128056.55999999866</v>
      </c>
      <c r="J22" s="24">
        <v>128056.56</v>
      </c>
      <c r="K22" s="24">
        <f>J54+J46</f>
        <v>128056.55999999866</v>
      </c>
      <c r="L22" s="12">
        <f t="shared" si="1"/>
        <v>99.99999999999896</v>
      </c>
      <c r="M22" s="24">
        <f>K55</f>
        <v>0</v>
      </c>
      <c r="N22" s="24">
        <f aca="true" t="shared" si="10" ref="N22:V22">M55</f>
        <v>57534.08999999985</v>
      </c>
      <c r="O22" s="24">
        <f t="shared" si="10"/>
        <v>21712.66000000015</v>
      </c>
      <c r="P22" s="24">
        <f t="shared" si="10"/>
        <v>455712.66000000015</v>
      </c>
      <c r="Q22" s="24">
        <f t="shared" si="10"/>
        <v>531712.6600000001</v>
      </c>
      <c r="R22" s="24">
        <f t="shared" si="10"/>
        <v>355712.66000000015</v>
      </c>
      <c r="S22" s="24">
        <f t="shared" si="10"/>
        <v>42712.66000000015</v>
      </c>
      <c r="T22" s="24">
        <f t="shared" si="10"/>
        <v>78712.66000000015</v>
      </c>
      <c r="U22" s="24">
        <f t="shared" si="10"/>
        <v>316712.66000000015</v>
      </c>
      <c r="V22" s="24">
        <f t="shared" si="10"/>
        <v>0</v>
      </c>
    </row>
    <row r="23" spans="2:22" ht="21.75" customHeight="1" thickBot="1" thickTop="1">
      <c r="B23" s="61" t="s">
        <v>39</v>
      </c>
      <c r="C23" s="62"/>
      <c r="D23" s="58"/>
      <c r="E23" s="58"/>
      <c r="F23" s="43"/>
      <c r="G23" s="21"/>
      <c r="H23" s="21"/>
      <c r="I23" s="63"/>
      <c r="J23" s="64"/>
      <c r="K23" s="64"/>
      <c r="L23" s="12"/>
      <c r="M23" s="64"/>
      <c r="N23" s="64"/>
      <c r="O23" s="65"/>
      <c r="P23" s="66"/>
      <c r="Q23" s="66"/>
      <c r="R23" s="66"/>
      <c r="S23" s="10"/>
      <c r="T23" s="10"/>
      <c r="U23" s="10"/>
      <c r="V23" s="10"/>
    </row>
    <row r="24" spans="2:22" ht="24.75" customHeight="1" thickBot="1" thickTop="1">
      <c r="B24" s="48" t="s">
        <v>40</v>
      </c>
      <c r="C24" s="49">
        <f aca="true" t="shared" si="11" ref="C24:K24">C25+C27+C29+C30</f>
        <v>4007145.67</v>
      </c>
      <c r="D24" s="49">
        <f t="shared" si="11"/>
        <v>796671.23</v>
      </c>
      <c r="E24" s="49">
        <f t="shared" si="11"/>
        <v>751159</v>
      </c>
      <c r="F24" s="50">
        <f t="shared" si="11"/>
        <v>1905960.28</v>
      </c>
      <c r="G24" s="14">
        <f t="shared" si="11"/>
        <v>1672376.42</v>
      </c>
      <c r="H24" s="14">
        <f t="shared" si="11"/>
        <v>2340391.13</v>
      </c>
      <c r="I24" s="51">
        <f t="shared" si="11"/>
        <v>2340391.13</v>
      </c>
      <c r="J24" s="49">
        <f t="shared" si="11"/>
        <v>2432235.13</v>
      </c>
      <c r="K24" s="49">
        <f t="shared" si="11"/>
        <v>2394230.13</v>
      </c>
      <c r="L24" s="12">
        <f>K24/J24*100</f>
        <v>98.43744547839007</v>
      </c>
      <c r="M24" s="49">
        <f aca="true" t="shared" si="12" ref="M24:V24">M25+M27+M29+M30</f>
        <v>2542465.91</v>
      </c>
      <c r="N24" s="49">
        <f t="shared" si="12"/>
        <v>2535821.43</v>
      </c>
      <c r="O24" s="50">
        <f t="shared" si="12"/>
        <v>2566000</v>
      </c>
      <c r="P24" s="50">
        <f t="shared" si="12"/>
        <v>2524000</v>
      </c>
      <c r="Q24" s="50">
        <f t="shared" si="12"/>
        <v>2526000</v>
      </c>
      <c r="R24" s="50">
        <f t="shared" si="12"/>
        <v>2563000</v>
      </c>
      <c r="S24" s="50">
        <f t="shared" si="12"/>
        <v>1714000</v>
      </c>
      <c r="T24" s="50">
        <f t="shared" si="12"/>
        <v>1762000</v>
      </c>
      <c r="U24" s="50">
        <f t="shared" si="12"/>
        <v>482000</v>
      </c>
      <c r="V24" s="50">
        <f t="shared" si="12"/>
        <v>0</v>
      </c>
    </row>
    <row r="25" spans="2:25" ht="27.75" customHeight="1" thickBot="1" thickTop="1">
      <c r="B25" s="16" t="s">
        <v>41</v>
      </c>
      <c r="C25" s="17">
        <v>4007145.67</v>
      </c>
      <c r="D25" s="18">
        <v>796671.23</v>
      </c>
      <c r="E25" s="18">
        <v>751159</v>
      </c>
      <c r="F25" s="42">
        <v>1905960.28</v>
      </c>
      <c r="G25" s="21">
        <v>1672376.42</v>
      </c>
      <c r="H25" s="21">
        <v>1682334.57</v>
      </c>
      <c r="I25" s="67">
        <v>1682334.57</v>
      </c>
      <c r="J25" s="68">
        <v>1774178.57</v>
      </c>
      <c r="K25" s="68">
        <v>1736173.57</v>
      </c>
      <c r="L25" s="12">
        <f>K25/J25*100</f>
        <v>97.85788191546018</v>
      </c>
      <c r="M25" s="69">
        <v>2542465.91</v>
      </c>
      <c r="N25" s="69">
        <v>2535821.43</v>
      </c>
      <c r="O25" s="70">
        <v>2566000</v>
      </c>
      <c r="P25" s="71">
        <v>2524000</v>
      </c>
      <c r="Q25" s="71">
        <v>2526000</v>
      </c>
      <c r="R25" s="71">
        <v>2563000</v>
      </c>
      <c r="S25" s="71">
        <v>1714000</v>
      </c>
      <c r="T25" s="71">
        <v>1762000</v>
      </c>
      <c r="U25" s="71">
        <v>482000</v>
      </c>
      <c r="V25" s="72"/>
      <c r="W25" s="73">
        <f>SUM(M25:V25)</f>
        <v>19215287.34</v>
      </c>
      <c r="X25" s="73"/>
      <c r="Y25" s="73"/>
    </row>
    <row r="26" spans="2:24" ht="66.75" customHeight="1" thickBot="1" thickTop="1">
      <c r="B26" s="26" t="s">
        <v>42</v>
      </c>
      <c r="C26" s="27">
        <v>3755189.42</v>
      </c>
      <c r="D26" s="32">
        <v>500592.63</v>
      </c>
      <c r="E26" s="32"/>
      <c r="F26" s="28">
        <v>245250</v>
      </c>
      <c r="G26" s="21">
        <v>245250</v>
      </c>
      <c r="H26" s="21">
        <v>266928.87</v>
      </c>
      <c r="I26" s="31">
        <v>266928.87</v>
      </c>
      <c r="J26" s="32">
        <v>265988.8</v>
      </c>
      <c r="K26" s="32">
        <v>274947.2</v>
      </c>
      <c r="L26" s="12">
        <f>K26/J26*100</f>
        <v>103.36796135777146</v>
      </c>
      <c r="M26" s="32">
        <v>1100054.74</v>
      </c>
      <c r="N26" s="32">
        <v>900700</v>
      </c>
      <c r="O26" s="28">
        <v>576600</v>
      </c>
      <c r="P26" s="24">
        <v>500000</v>
      </c>
      <c r="Q26" s="24">
        <v>500000</v>
      </c>
      <c r="R26" s="24">
        <v>500000</v>
      </c>
      <c r="S26" s="24">
        <v>250000</v>
      </c>
      <c r="T26" s="24">
        <v>250000</v>
      </c>
      <c r="U26" s="24">
        <v>0</v>
      </c>
      <c r="V26" s="74"/>
      <c r="W26" s="75">
        <f>SUM(M26:V26)</f>
        <v>4577354.74</v>
      </c>
      <c r="X26" s="76"/>
    </row>
    <row r="27" spans="2:22" ht="33.75" customHeight="1" thickBot="1" thickTop="1">
      <c r="B27" s="26" t="s">
        <v>43</v>
      </c>
      <c r="C27" s="27"/>
      <c r="D27" s="32"/>
      <c r="E27" s="32"/>
      <c r="F27" s="28"/>
      <c r="G27" s="21"/>
      <c r="H27" s="21"/>
      <c r="I27" s="31"/>
      <c r="J27" s="32"/>
      <c r="K27" s="32"/>
      <c r="L27" s="12"/>
      <c r="M27" s="32"/>
      <c r="N27" s="32"/>
      <c r="O27" s="28"/>
      <c r="P27" s="10"/>
      <c r="Q27" s="10"/>
      <c r="R27" s="10"/>
      <c r="S27" s="10"/>
      <c r="T27" s="10"/>
      <c r="U27" s="10"/>
      <c r="V27" s="10"/>
    </row>
    <row r="28" spans="2:22" ht="76.5" customHeight="1" thickBot="1" thickTop="1">
      <c r="B28" s="26" t="s">
        <v>44</v>
      </c>
      <c r="C28" s="27"/>
      <c r="D28" s="32"/>
      <c r="E28" s="32"/>
      <c r="F28" s="28"/>
      <c r="G28" s="21"/>
      <c r="H28" s="21"/>
      <c r="I28" s="31"/>
      <c r="J28" s="32"/>
      <c r="K28" s="32"/>
      <c r="L28" s="12"/>
      <c r="M28" s="32"/>
      <c r="N28" s="32"/>
      <c r="O28" s="28"/>
      <c r="P28" s="10"/>
      <c r="Q28" s="10"/>
      <c r="R28" s="10"/>
      <c r="S28" s="10"/>
      <c r="T28" s="10"/>
      <c r="U28" s="10"/>
      <c r="V28" s="10"/>
    </row>
    <row r="29" spans="2:22" ht="23.25" customHeight="1" thickBot="1" thickTop="1">
      <c r="B29" s="26" t="s">
        <v>45</v>
      </c>
      <c r="C29" s="27"/>
      <c r="D29" s="32"/>
      <c r="E29" s="32"/>
      <c r="F29" s="28"/>
      <c r="G29" s="21">
        <v>0</v>
      </c>
      <c r="H29" s="21">
        <v>658056.56</v>
      </c>
      <c r="I29" s="31">
        <v>658056.56</v>
      </c>
      <c r="J29" s="32">
        <v>658056.56</v>
      </c>
      <c r="K29" s="32">
        <v>658056.56</v>
      </c>
      <c r="L29" s="12">
        <f>K29/J29*100</f>
        <v>100</v>
      </c>
      <c r="M29" s="32"/>
      <c r="N29" s="32"/>
      <c r="O29" s="28"/>
      <c r="P29" s="10"/>
      <c r="Q29" s="10"/>
      <c r="R29" s="10"/>
      <c r="S29" s="10"/>
      <c r="T29" s="10"/>
      <c r="U29" s="10"/>
      <c r="V29" s="10"/>
    </row>
    <row r="30" spans="2:22" ht="35.25" customHeight="1" thickBot="1" thickTop="1">
      <c r="B30" s="34" t="s">
        <v>46</v>
      </c>
      <c r="C30" s="35"/>
      <c r="D30" s="36"/>
      <c r="E30" s="36"/>
      <c r="F30" s="41"/>
      <c r="G30" s="21"/>
      <c r="H30" s="21"/>
      <c r="I30" s="39"/>
      <c r="J30" s="36"/>
      <c r="K30" s="36"/>
      <c r="L30" s="12"/>
      <c r="M30" s="36"/>
      <c r="N30" s="36"/>
      <c r="O30" s="41"/>
      <c r="P30" s="10"/>
      <c r="Q30" s="10"/>
      <c r="R30" s="10"/>
      <c r="S30" s="10"/>
      <c r="T30" s="10"/>
      <c r="U30" s="10"/>
      <c r="V30" s="10"/>
    </row>
    <row r="31" spans="2:22" ht="27" customHeight="1" thickBot="1">
      <c r="B31" s="77" t="s">
        <v>47</v>
      </c>
      <c r="C31" s="78"/>
      <c r="D31" s="79"/>
      <c r="E31" s="79"/>
      <c r="F31" s="80"/>
      <c r="G31" s="81"/>
      <c r="H31" s="81"/>
      <c r="I31" s="82"/>
      <c r="J31" s="79"/>
      <c r="K31" s="79"/>
      <c r="L31" s="12"/>
      <c r="M31" s="79"/>
      <c r="N31" s="79"/>
      <c r="O31" s="80"/>
      <c r="P31" s="10"/>
      <c r="Q31" s="10"/>
      <c r="R31" s="10"/>
      <c r="S31" s="10"/>
      <c r="T31" s="10"/>
      <c r="U31" s="10"/>
      <c r="V31" s="10"/>
    </row>
    <row r="32" spans="2:23" ht="25.5" customHeight="1" thickBot="1">
      <c r="B32" s="11" t="s">
        <v>48</v>
      </c>
      <c r="C32" s="83">
        <f aca="true" t="shared" si="13" ref="C32:I32">C33</f>
        <v>0</v>
      </c>
      <c r="D32" s="83">
        <f t="shared" si="13"/>
        <v>0</v>
      </c>
      <c r="E32" s="83">
        <f t="shared" si="13"/>
        <v>0</v>
      </c>
      <c r="F32" s="84">
        <f t="shared" si="13"/>
        <v>0</v>
      </c>
      <c r="G32" s="85">
        <f t="shared" si="13"/>
        <v>0</v>
      </c>
      <c r="H32" s="85">
        <f t="shared" si="13"/>
        <v>0</v>
      </c>
      <c r="I32" s="83">
        <f t="shared" si="13"/>
        <v>0</v>
      </c>
      <c r="J32" s="83"/>
      <c r="K32" s="83">
        <f>K33</f>
        <v>0</v>
      </c>
      <c r="L32" s="12" t="e">
        <f>K32/J32*100</f>
        <v>#DIV/0!</v>
      </c>
      <c r="M32" s="83">
        <f aca="true" t="shared" si="14" ref="M32:T32">M33</f>
        <v>35000</v>
      </c>
      <c r="N32" s="83">
        <f t="shared" si="14"/>
        <v>60000</v>
      </c>
      <c r="O32" s="83">
        <f t="shared" si="14"/>
        <v>100000</v>
      </c>
      <c r="P32" s="83">
        <f t="shared" si="14"/>
        <v>140000</v>
      </c>
      <c r="Q32" s="83">
        <f t="shared" si="14"/>
        <v>131000</v>
      </c>
      <c r="R32" s="83">
        <f t="shared" si="14"/>
        <v>0</v>
      </c>
      <c r="S32" s="83">
        <f t="shared" si="14"/>
        <v>0</v>
      </c>
      <c r="T32" s="83">
        <f t="shared" si="14"/>
        <v>0</v>
      </c>
      <c r="U32" s="83"/>
      <c r="V32" s="83">
        <f>SUM(M32:T32)</f>
        <v>466000</v>
      </c>
      <c r="W32" t="s">
        <v>20</v>
      </c>
    </row>
    <row r="33" spans="2:23" ht="63.75" customHeight="1" thickBot="1" thickTop="1">
      <c r="B33" s="16" t="s">
        <v>49</v>
      </c>
      <c r="C33" s="86"/>
      <c r="D33" s="87"/>
      <c r="E33" s="87"/>
      <c r="F33" s="88"/>
      <c r="G33" s="81"/>
      <c r="H33" s="81"/>
      <c r="I33" s="89"/>
      <c r="J33" s="87"/>
      <c r="K33" s="87">
        <v>0</v>
      </c>
      <c r="L33" s="12"/>
      <c r="M33" s="87">
        <v>35000</v>
      </c>
      <c r="N33" s="87">
        <v>60000</v>
      </c>
      <c r="O33" s="90">
        <v>100000</v>
      </c>
      <c r="P33" s="24">
        <v>140000</v>
      </c>
      <c r="Q33" s="24">
        <v>131000</v>
      </c>
      <c r="R33" s="24"/>
      <c r="S33" s="24"/>
      <c r="T33" s="24"/>
      <c r="U33" s="24"/>
      <c r="V33" s="91">
        <f>SUM(M33:T33)</f>
        <v>466000</v>
      </c>
      <c r="W33" t="s">
        <v>20</v>
      </c>
    </row>
    <row r="34" spans="2:22" ht="91.5" customHeight="1" thickBot="1" thickTop="1">
      <c r="B34" s="61" t="s">
        <v>50</v>
      </c>
      <c r="C34" s="92"/>
      <c r="D34" s="93"/>
      <c r="E34" s="93"/>
      <c r="F34" s="94"/>
      <c r="G34" s="81"/>
      <c r="H34" s="81"/>
      <c r="I34" s="95"/>
      <c r="J34" s="93"/>
      <c r="K34" s="93"/>
      <c r="L34" s="12"/>
      <c r="M34" s="93"/>
      <c r="N34" s="93"/>
      <c r="O34" s="94"/>
      <c r="P34" s="10"/>
      <c r="Q34" s="10"/>
      <c r="R34" s="10"/>
      <c r="S34" s="10"/>
      <c r="T34" s="10"/>
      <c r="U34" s="10"/>
      <c r="V34" s="10"/>
    </row>
    <row r="35" spans="2:22" ht="72" customHeight="1" thickBot="1" thickTop="1">
      <c r="B35" s="48" t="s">
        <v>51</v>
      </c>
      <c r="C35" s="49">
        <f aca="true" t="shared" si="15" ref="C35:K35">C36+C37+C38+C39+C40+C41</f>
        <v>315375.95</v>
      </c>
      <c r="D35" s="49">
        <f t="shared" si="15"/>
        <v>376206.77999999997</v>
      </c>
      <c r="E35" s="49">
        <f t="shared" si="15"/>
        <v>985967.04</v>
      </c>
      <c r="F35" s="50">
        <f t="shared" si="15"/>
        <v>1960710.28</v>
      </c>
      <c r="G35" s="14">
        <f t="shared" si="15"/>
        <v>1770563.0299999998</v>
      </c>
      <c r="H35" s="14">
        <f t="shared" si="15"/>
        <v>1972105.7000000002</v>
      </c>
      <c r="I35" s="51">
        <f t="shared" si="15"/>
        <v>1992105.7000000002</v>
      </c>
      <c r="J35" s="49">
        <f t="shared" si="15"/>
        <v>2064889.77</v>
      </c>
      <c r="K35" s="49">
        <f t="shared" si="15"/>
        <v>2061226.37</v>
      </c>
      <c r="L35" s="12">
        <f aca="true" t="shared" si="16" ref="L35:L50">K35/J35*100</f>
        <v>99.82258617127054</v>
      </c>
      <c r="M35" s="49">
        <f aca="true" t="shared" si="17" ref="M35:U35">M36+M37+M38+M39+M40+M41</f>
        <v>1831411.1700000002</v>
      </c>
      <c r="N35" s="49">
        <f t="shared" si="17"/>
        <v>1993121.4300000002</v>
      </c>
      <c r="O35" s="49">
        <f t="shared" si="17"/>
        <v>2309400</v>
      </c>
      <c r="P35" s="49">
        <f t="shared" si="17"/>
        <v>2339000</v>
      </c>
      <c r="Q35" s="49">
        <f t="shared" si="17"/>
        <v>2292000</v>
      </c>
      <c r="R35" s="49">
        <f t="shared" si="17"/>
        <v>2168000</v>
      </c>
      <c r="S35" s="49">
        <f t="shared" si="17"/>
        <v>1517000</v>
      </c>
      <c r="T35" s="49">
        <f t="shared" si="17"/>
        <v>1543000</v>
      </c>
      <c r="U35" s="49">
        <f t="shared" si="17"/>
        <v>512000</v>
      </c>
      <c r="V35" s="10"/>
    </row>
    <row r="36" spans="2:22" ht="25.5" customHeight="1" thickBot="1" thickTop="1">
      <c r="B36" s="16" t="s">
        <v>52</v>
      </c>
      <c r="C36" s="53">
        <f aca="true" t="shared" si="18" ref="C36:K36">C25-C26</f>
        <v>251956.25</v>
      </c>
      <c r="D36" s="53">
        <f t="shared" si="18"/>
        <v>296078.6</v>
      </c>
      <c r="E36" s="53">
        <f t="shared" si="18"/>
        <v>751159</v>
      </c>
      <c r="F36" s="54">
        <f t="shared" si="18"/>
        <v>1660710.28</v>
      </c>
      <c r="G36" s="14">
        <f t="shared" si="18"/>
        <v>1427126.42</v>
      </c>
      <c r="H36" s="14">
        <f t="shared" si="18"/>
        <v>1415405.7000000002</v>
      </c>
      <c r="I36" s="55">
        <f t="shared" si="18"/>
        <v>1415405.7000000002</v>
      </c>
      <c r="J36" s="53">
        <f t="shared" si="18"/>
        <v>1508189.77</v>
      </c>
      <c r="K36" s="53">
        <f t="shared" si="18"/>
        <v>1461226.37</v>
      </c>
      <c r="L36" s="12">
        <f t="shared" si="16"/>
        <v>96.88610803930861</v>
      </c>
      <c r="M36" s="53">
        <f aca="true" t="shared" si="19" ref="M36:U36">M25-M26</f>
        <v>1442411.1700000002</v>
      </c>
      <c r="N36" s="53">
        <f t="shared" si="19"/>
        <v>1635121.4300000002</v>
      </c>
      <c r="O36" s="54">
        <f t="shared" si="19"/>
        <v>1989400</v>
      </c>
      <c r="P36" s="54">
        <f t="shared" si="19"/>
        <v>2024000</v>
      </c>
      <c r="Q36" s="54">
        <f t="shared" si="19"/>
        <v>2026000</v>
      </c>
      <c r="R36" s="54">
        <f t="shared" si="19"/>
        <v>2063000</v>
      </c>
      <c r="S36" s="54">
        <f t="shared" si="19"/>
        <v>1464000</v>
      </c>
      <c r="T36" s="54">
        <f t="shared" si="19"/>
        <v>1512000</v>
      </c>
      <c r="U36" s="54">
        <f t="shared" si="19"/>
        <v>482000</v>
      </c>
      <c r="V36" s="10"/>
    </row>
    <row r="37" spans="2:22" ht="34.5" customHeight="1" thickBot="1" thickTop="1">
      <c r="B37" s="26" t="s">
        <v>53</v>
      </c>
      <c r="C37" s="27">
        <v>63419.7</v>
      </c>
      <c r="D37" s="32">
        <v>80128.18</v>
      </c>
      <c r="E37" s="32">
        <v>234808.04</v>
      </c>
      <c r="F37" s="28">
        <v>300000</v>
      </c>
      <c r="G37" s="21">
        <v>343436.61</v>
      </c>
      <c r="H37" s="21">
        <v>556700</v>
      </c>
      <c r="I37" s="31">
        <v>576700</v>
      </c>
      <c r="J37" s="32">
        <v>556700</v>
      </c>
      <c r="K37" s="32">
        <v>600000</v>
      </c>
      <c r="L37" s="12">
        <f t="shared" si="16"/>
        <v>107.77797736662475</v>
      </c>
      <c r="M37" s="32">
        <v>354000</v>
      </c>
      <c r="N37" s="32">
        <v>298000</v>
      </c>
      <c r="O37" s="28">
        <v>220000</v>
      </c>
      <c r="P37" s="24">
        <v>175000</v>
      </c>
      <c r="Q37" s="24">
        <v>135000</v>
      </c>
      <c r="R37" s="24">
        <v>105000</v>
      </c>
      <c r="S37" s="24">
        <v>53000</v>
      </c>
      <c r="T37" s="24">
        <v>31000</v>
      </c>
      <c r="U37" s="24">
        <v>30000</v>
      </c>
      <c r="V37" s="10"/>
    </row>
    <row r="38" spans="2:22" ht="34.5" customHeight="1" thickBot="1" thickTop="1">
      <c r="B38" s="26" t="s">
        <v>54</v>
      </c>
      <c r="C38" s="96"/>
      <c r="D38" s="96"/>
      <c r="E38" s="96"/>
      <c r="F38" s="97"/>
      <c r="G38" s="14"/>
      <c r="H38" s="14"/>
      <c r="I38" s="98"/>
      <c r="J38" s="96"/>
      <c r="K38" s="96"/>
      <c r="L38" s="12" t="e">
        <f t="shared" si="16"/>
        <v>#DIV/0!</v>
      </c>
      <c r="M38" s="96"/>
      <c r="N38" s="96"/>
      <c r="O38" s="97"/>
      <c r="P38" s="10"/>
      <c r="Q38" s="10"/>
      <c r="R38" s="10"/>
      <c r="S38" s="10"/>
      <c r="T38" s="10"/>
      <c r="U38" s="10"/>
      <c r="V38" s="10"/>
    </row>
    <row r="39" spans="2:22" ht="27.75" customHeight="1" thickBot="1" thickTop="1">
      <c r="B39" s="26" t="s">
        <v>55</v>
      </c>
      <c r="C39" s="27"/>
      <c r="D39" s="32"/>
      <c r="E39" s="32"/>
      <c r="F39" s="28"/>
      <c r="G39" s="21"/>
      <c r="H39" s="21"/>
      <c r="I39" s="31"/>
      <c r="J39" s="32"/>
      <c r="K39" s="32"/>
      <c r="L39" s="12" t="e">
        <f t="shared" si="16"/>
        <v>#DIV/0!</v>
      </c>
      <c r="M39" s="32"/>
      <c r="N39" s="32"/>
      <c r="O39" s="28"/>
      <c r="P39" s="10"/>
      <c r="Q39" s="10"/>
      <c r="R39" s="10"/>
      <c r="S39" s="10"/>
      <c r="T39" s="10"/>
      <c r="U39" s="10"/>
      <c r="V39" s="10"/>
    </row>
    <row r="40" spans="2:22" ht="55.5" customHeight="1" thickBot="1" thickTop="1">
      <c r="B40" s="26" t="s">
        <v>56</v>
      </c>
      <c r="C40" s="96"/>
      <c r="D40" s="96"/>
      <c r="E40" s="96"/>
      <c r="F40" s="97"/>
      <c r="G40" s="14">
        <f>G33-G34</f>
        <v>0</v>
      </c>
      <c r="H40" s="14"/>
      <c r="I40" s="98">
        <f>I33-I34</f>
        <v>0</v>
      </c>
      <c r="J40" s="96">
        <v>0</v>
      </c>
      <c r="K40" s="96">
        <v>0</v>
      </c>
      <c r="L40" s="12" t="e">
        <f t="shared" si="16"/>
        <v>#DIV/0!</v>
      </c>
      <c r="M40" s="96">
        <f aca="true" t="shared" si="20" ref="M40:U40">M33-M34</f>
        <v>35000</v>
      </c>
      <c r="N40" s="96">
        <f t="shared" si="20"/>
        <v>60000</v>
      </c>
      <c r="O40" s="96">
        <f t="shared" si="20"/>
        <v>100000</v>
      </c>
      <c r="P40" s="96">
        <f t="shared" si="20"/>
        <v>140000</v>
      </c>
      <c r="Q40" s="96">
        <f t="shared" si="20"/>
        <v>131000</v>
      </c>
      <c r="R40" s="96">
        <f t="shared" si="20"/>
        <v>0</v>
      </c>
      <c r="S40" s="96">
        <f t="shared" si="20"/>
        <v>0</v>
      </c>
      <c r="T40" s="96">
        <f t="shared" si="20"/>
        <v>0</v>
      </c>
      <c r="U40" s="96">
        <f t="shared" si="20"/>
        <v>0</v>
      </c>
      <c r="V40" s="10"/>
    </row>
    <row r="41" spans="2:22" ht="59.25" customHeight="1" thickBot="1" thickTop="1">
      <c r="B41" s="34" t="s">
        <v>57</v>
      </c>
      <c r="C41" s="99"/>
      <c r="D41" s="100"/>
      <c r="E41" s="100"/>
      <c r="F41" s="101"/>
      <c r="G41" s="14"/>
      <c r="H41" s="14"/>
      <c r="I41" s="102"/>
      <c r="J41" s="100"/>
      <c r="K41" s="100"/>
      <c r="L41" s="12" t="e">
        <f t="shared" si="16"/>
        <v>#DIV/0!</v>
      </c>
      <c r="M41" s="100"/>
      <c r="N41" s="100"/>
      <c r="O41" s="101"/>
      <c r="P41" s="10"/>
      <c r="Q41" s="10"/>
      <c r="R41" s="10"/>
      <c r="S41" s="10"/>
      <c r="T41" s="10"/>
      <c r="U41" s="10"/>
      <c r="V41" s="10"/>
    </row>
    <row r="42" spans="2:23" ht="30" customHeight="1" thickBot="1">
      <c r="B42" s="44" t="s">
        <v>58</v>
      </c>
      <c r="C42" s="103">
        <f aca="true" t="shared" si="21" ref="C42:K42">C35/C5</f>
        <v>0.014287845717481963</v>
      </c>
      <c r="D42" s="103">
        <f t="shared" si="21"/>
        <v>0.018574664740391798</v>
      </c>
      <c r="E42" s="103">
        <f t="shared" si="21"/>
        <v>0.04956922825255505</v>
      </c>
      <c r="F42" s="104">
        <f t="shared" si="21"/>
        <v>0.08150257273824034</v>
      </c>
      <c r="G42" s="105">
        <f t="shared" si="21"/>
        <v>0.08415445208001525</v>
      </c>
      <c r="H42" s="105">
        <f t="shared" si="21"/>
        <v>0.08557529047511324</v>
      </c>
      <c r="I42" s="106">
        <f t="shared" si="21"/>
        <v>0.08906597741126779</v>
      </c>
      <c r="J42" s="103">
        <f t="shared" si="21"/>
        <v>0.0952264236303265</v>
      </c>
      <c r="K42" s="103">
        <f t="shared" si="21"/>
        <v>0.08044822666500115</v>
      </c>
      <c r="L42" s="12">
        <f t="shared" si="16"/>
        <v>84.4809913026924</v>
      </c>
      <c r="M42" s="103">
        <f aca="true" t="shared" si="22" ref="M42:W42">M35/M5</f>
        <v>0.0649436585106383</v>
      </c>
      <c r="N42" s="103">
        <f t="shared" si="22"/>
        <v>0.08304672625000001</v>
      </c>
      <c r="O42" s="104">
        <f t="shared" si="22"/>
        <v>0.09827234042553191</v>
      </c>
      <c r="P42" s="104">
        <f t="shared" si="22"/>
        <v>0.10125541125541125</v>
      </c>
      <c r="Q42" s="104">
        <f t="shared" si="22"/>
        <v>0.10030634573304158</v>
      </c>
      <c r="R42" s="104">
        <f t="shared" si="22"/>
        <v>0.0952967032967033</v>
      </c>
      <c r="S42" s="104">
        <f t="shared" si="22"/>
        <v>0.06668131868131869</v>
      </c>
      <c r="T42" s="104">
        <f t="shared" si="22"/>
        <v>0.06708695652173913</v>
      </c>
      <c r="U42" s="104">
        <f t="shared" si="22"/>
        <v>0.022260869565217393</v>
      </c>
      <c r="V42" s="104" t="e">
        <f t="shared" si="22"/>
        <v>#DIV/0!</v>
      </c>
      <c r="W42" s="104" t="e">
        <f t="shared" si="22"/>
        <v>#DIV/0!</v>
      </c>
    </row>
    <row r="43" spans="2:23" ht="42" customHeight="1" thickBot="1" thickTop="1">
      <c r="B43" s="48" t="s">
        <v>59</v>
      </c>
      <c r="C43" s="49">
        <f aca="true" t="shared" si="23" ref="C43:K43">C44+C46+C48+C49</f>
        <v>2648590.26</v>
      </c>
      <c r="D43" s="49">
        <f t="shared" si="23"/>
        <v>5918550.45</v>
      </c>
      <c r="E43" s="49">
        <f t="shared" si="23"/>
        <v>10005112.989999998</v>
      </c>
      <c r="F43" s="50">
        <f t="shared" si="23"/>
        <v>14177960.37</v>
      </c>
      <c r="G43" s="14">
        <f t="shared" si="23"/>
        <v>13760760.79</v>
      </c>
      <c r="H43" s="14">
        <f t="shared" si="23"/>
        <v>16363420.56</v>
      </c>
      <c r="I43" s="51">
        <f t="shared" si="23"/>
        <v>15684074.809999999</v>
      </c>
      <c r="J43" s="49">
        <f t="shared" si="23"/>
        <v>15043582.219999999</v>
      </c>
      <c r="K43" s="49">
        <f t="shared" si="23"/>
        <v>19215287.34</v>
      </c>
      <c r="L43" s="12">
        <f t="shared" si="16"/>
        <v>127.73079615607672</v>
      </c>
      <c r="M43" s="49">
        <f aca="true" t="shared" si="24" ref="M43:W43">M44+M46+M48+M49</f>
        <v>16672821.43</v>
      </c>
      <c r="N43" s="49">
        <f t="shared" si="24"/>
        <v>14137000</v>
      </c>
      <c r="O43" s="49">
        <f t="shared" si="24"/>
        <v>11571000</v>
      </c>
      <c r="P43" s="49">
        <f t="shared" si="24"/>
        <v>9047000</v>
      </c>
      <c r="Q43" s="49">
        <f t="shared" si="24"/>
        <v>6521000</v>
      </c>
      <c r="R43" s="49">
        <f t="shared" si="24"/>
        <v>3958000</v>
      </c>
      <c r="S43" s="49">
        <f t="shared" si="24"/>
        <v>2244000</v>
      </c>
      <c r="T43" s="49">
        <f t="shared" si="24"/>
        <v>482000</v>
      </c>
      <c r="U43" s="49">
        <f t="shared" si="24"/>
        <v>0</v>
      </c>
      <c r="V43" s="49">
        <f t="shared" si="24"/>
        <v>0</v>
      </c>
      <c r="W43" s="49">
        <f t="shared" si="24"/>
        <v>0</v>
      </c>
    </row>
    <row r="44" spans="2:22" ht="30" customHeight="1" thickBot="1" thickTop="1">
      <c r="B44" s="16" t="s">
        <v>60</v>
      </c>
      <c r="C44" s="17"/>
      <c r="D44" s="107"/>
      <c r="E44" s="107"/>
      <c r="F44" s="108"/>
      <c r="G44" s="109"/>
      <c r="H44" s="109"/>
      <c r="I44" s="110"/>
      <c r="J44" s="107"/>
      <c r="K44" s="107"/>
      <c r="L44" s="12" t="e">
        <f t="shared" si="16"/>
        <v>#DIV/0!</v>
      </c>
      <c r="M44" s="107"/>
      <c r="N44" s="107"/>
      <c r="O44" s="49"/>
      <c r="P44" s="10"/>
      <c r="Q44" s="10"/>
      <c r="R44" s="10"/>
      <c r="S44" s="10"/>
      <c r="T44" s="10"/>
      <c r="U44" s="10"/>
      <c r="V44" s="10"/>
    </row>
    <row r="45" spans="2:22" ht="53.25" customHeight="1" thickBot="1" thickTop="1">
      <c r="B45" s="26" t="s">
        <v>61</v>
      </c>
      <c r="C45" s="27"/>
      <c r="D45" s="111"/>
      <c r="E45" s="111"/>
      <c r="F45" s="112"/>
      <c r="G45" s="109"/>
      <c r="H45" s="109"/>
      <c r="I45" s="113"/>
      <c r="J45" s="111"/>
      <c r="K45" s="111"/>
      <c r="L45" s="12" t="e">
        <f t="shared" si="16"/>
        <v>#DIV/0!</v>
      </c>
      <c r="M45" s="111"/>
      <c r="N45" s="111"/>
      <c r="O45" s="112"/>
      <c r="P45" s="10"/>
      <c r="Q45" s="10"/>
      <c r="R45" s="10"/>
      <c r="S45" s="10"/>
      <c r="T45" s="10"/>
      <c r="U45" s="10"/>
      <c r="V45" s="10"/>
    </row>
    <row r="46" spans="2:24" ht="24" customHeight="1" thickBot="1" thickTop="1">
      <c r="B46" s="26" t="s">
        <v>62</v>
      </c>
      <c r="C46" s="27">
        <v>2648414.26</v>
      </c>
      <c r="D46" s="111">
        <v>5918430.45</v>
      </c>
      <c r="E46" s="111">
        <v>9917081.79</v>
      </c>
      <c r="F46" s="112">
        <v>14177960.37</v>
      </c>
      <c r="G46" s="109">
        <f>E46+G15-G25</f>
        <v>13760760.79</v>
      </c>
      <c r="H46" s="109">
        <v>16363420.56</v>
      </c>
      <c r="I46" s="113">
        <f>G46+I15-I25</f>
        <v>15684074.809999999</v>
      </c>
      <c r="J46" s="111">
        <f>G46+J15-J25</f>
        <v>15043582.219999999</v>
      </c>
      <c r="K46" s="111">
        <f>J46+K15-K25</f>
        <v>19215287.34</v>
      </c>
      <c r="L46" s="12">
        <f t="shared" si="16"/>
        <v>127.73079615607672</v>
      </c>
      <c r="M46" s="96">
        <f>K46-M25</f>
        <v>16672821.43</v>
      </c>
      <c r="N46" s="96">
        <f aca="true" t="shared" si="25" ref="N46:V46">M46-N25</f>
        <v>14137000</v>
      </c>
      <c r="O46" s="96">
        <f t="shared" si="25"/>
        <v>11571000</v>
      </c>
      <c r="P46" s="96">
        <f t="shared" si="25"/>
        <v>9047000</v>
      </c>
      <c r="Q46" s="96">
        <f t="shared" si="25"/>
        <v>6521000</v>
      </c>
      <c r="R46" s="96">
        <f t="shared" si="25"/>
        <v>3958000</v>
      </c>
      <c r="S46" s="96">
        <f t="shared" si="25"/>
        <v>2244000</v>
      </c>
      <c r="T46" s="96">
        <f t="shared" si="25"/>
        <v>482000</v>
      </c>
      <c r="U46" s="96">
        <f t="shared" si="25"/>
        <v>0</v>
      </c>
      <c r="V46" s="96">
        <f t="shared" si="25"/>
        <v>0</v>
      </c>
      <c r="W46" s="96"/>
      <c r="X46" s="96"/>
    </row>
    <row r="47" spans="2:24" ht="48.75" customHeight="1" thickBot="1" thickTop="1">
      <c r="B47" s="26" t="s">
        <v>63</v>
      </c>
      <c r="C47" s="27">
        <v>1722790.98</v>
      </c>
      <c r="D47" s="111">
        <v>1288998.75</v>
      </c>
      <c r="E47" s="111">
        <v>1308998.35</v>
      </c>
      <c r="F47" s="112">
        <v>1563748.4</v>
      </c>
      <c r="G47" s="109">
        <v>2361668.35</v>
      </c>
      <c r="H47" s="109">
        <v>3488250.74</v>
      </c>
      <c r="I47" s="113">
        <f>G47+I16+I18-I26-I28</f>
        <v>2611507.83</v>
      </c>
      <c r="J47" s="111">
        <f>G47+J16+J18-J26-J28</f>
        <v>2282809.49</v>
      </c>
      <c r="K47" s="111">
        <f>J47+K16+K18-K26-K28</f>
        <v>4577354.74</v>
      </c>
      <c r="L47" s="12">
        <f t="shared" si="16"/>
        <v>200.51409283391405</v>
      </c>
      <c r="M47" s="111">
        <f>K47-M26</f>
        <v>3477300</v>
      </c>
      <c r="N47" s="111">
        <f aca="true" t="shared" si="26" ref="N47:V47">M47-N26</f>
        <v>2576600</v>
      </c>
      <c r="O47" s="111">
        <f t="shared" si="26"/>
        <v>2000000</v>
      </c>
      <c r="P47" s="111">
        <f t="shared" si="26"/>
        <v>1500000</v>
      </c>
      <c r="Q47" s="111">
        <f t="shared" si="26"/>
        <v>1000000</v>
      </c>
      <c r="R47" s="111">
        <f t="shared" si="26"/>
        <v>500000</v>
      </c>
      <c r="S47" s="111">
        <f t="shared" si="26"/>
        <v>250000</v>
      </c>
      <c r="T47" s="111">
        <f t="shared" si="26"/>
        <v>0</v>
      </c>
      <c r="U47" s="111">
        <f t="shared" si="26"/>
        <v>0</v>
      </c>
      <c r="V47" s="111">
        <f t="shared" si="26"/>
        <v>0</v>
      </c>
      <c r="W47" s="111"/>
      <c r="X47" s="114"/>
    </row>
    <row r="48" spans="2:22" ht="18.75" customHeight="1" thickBot="1" thickTop="1">
      <c r="B48" s="26" t="s">
        <v>64</v>
      </c>
      <c r="C48" s="27"/>
      <c r="D48" s="115"/>
      <c r="E48" s="115"/>
      <c r="F48" s="116"/>
      <c r="G48" s="81"/>
      <c r="H48" s="81"/>
      <c r="I48" s="117"/>
      <c r="J48" s="115"/>
      <c r="K48" s="115"/>
      <c r="L48" s="12" t="e">
        <f t="shared" si="16"/>
        <v>#DIV/0!</v>
      </c>
      <c r="M48" s="115"/>
      <c r="N48" s="115"/>
      <c r="O48" s="116"/>
      <c r="P48" s="10"/>
      <c r="Q48" s="10"/>
      <c r="R48" s="10"/>
      <c r="S48" s="10"/>
      <c r="T48" s="10"/>
      <c r="U48" s="10"/>
      <c r="V48" s="10"/>
    </row>
    <row r="49" spans="2:22" ht="27" customHeight="1" thickBot="1" thickTop="1">
      <c r="B49" s="34" t="s">
        <v>65</v>
      </c>
      <c r="C49" s="35">
        <v>176</v>
      </c>
      <c r="D49" s="118">
        <v>120</v>
      </c>
      <c r="E49" s="118">
        <v>88031.2</v>
      </c>
      <c r="F49" s="119">
        <v>0</v>
      </c>
      <c r="G49" s="81"/>
      <c r="H49" s="81"/>
      <c r="I49" s="120"/>
      <c r="J49" s="118"/>
      <c r="K49" s="118"/>
      <c r="L49" s="12" t="e">
        <f t="shared" si="16"/>
        <v>#DIV/0!</v>
      </c>
      <c r="M49" s="118"/>
      <c r="N49" s="118"/>
      <c r="O49" s="119"/>
      <c r="P49" s="10"/>
      <c r="Q49" s="10"/>
      <c r="R49" s="10"/>
      <c r="S49" s="10"/>
      <c r="T49" s="10"/>
      <c r="U49" s="10"/>
      <c r="V49" s="10"/>
    </row>
    <row r="50" spans="2:22" ht="27.75" customHeight="1" thickBot="1">
      <c r="B50" s="77" t="s">
        <v>66</v>
      </c>
      <c r="C50" s="121">
        <f aca="true" t="shared" si="27" ref="C50:K50">(C43-C45-C47)/C5</f>
        <v>0.04194256815713399</v>
      </c>
      <c r="D50" s="121">
        <f t="shared" si="27"/>
        <v>0.22857740821632963</v>
      </c>
      <c r="E50" s="121">
        <f t="shared" si="27"/>
        <v>0.4371948290487941</v>
      </c>
      <c r="F50" s="122">
        <f t="shared" si="27"/>
        <v>0.5243460694358715</v>
      </c>
      <c r="G50" s="105">
        <f t="shared" si="27"/>
        <v>0.5417962321836371</v>
      </c>
      <c r="H50" s="105">
        <f t="shared" si="27"/>
        <v>0.5586903365589945</v>
      </c>
      <c r="I50" s="123">
        <f t="shared" si="27"/>
        <v>0.5844674584024155</v>
      </c>
      <c r="J50" s="121">
        <f t="shared" si="27"/>
        <v>0.5884879510237963</v>
      </c>
      <c r="K50" s="121">
        <f t="shared" si="27"/>
        <v>0.5713082933786693</v>
      </c>
      <c r="L50" s="12">
        <f t="shared" si="16"/>
        <v>97.08071208335882</v>
      </c>
      <c r="M50" s="121">
        <f aca="true" t="shared" si="28" ref="M50:T50">(M43-M45-M47)/M5</f>
        <v>0.4679262918439716</v>
      </c>
      <c r="N50" s="121">
        <f t="shared" si="28"/>
        <v>0.48168333333333335</v>
      </c>
      <c r="O50" s="121">
        <f t="shared" si="28"/>
        <v>0.40727659574468084</v>
      </c>
      <c r="P50" s="121">
        <f t="shared" si="28"/>
        <v>0.32670995670995673</v>
      </c>
      <c r="Q50" s="121">
        <f t="shared" si="28"/>
        <v>0.24161925601750547</v>
      </c>
      <c r="R50" s="121">
        <f t="shared" si="28"/>
        <v>0.152</v>
      </c>
      <c r="S50" s="121">
        <f t="shared" si="28"/>
        <v>0.08764835164835165</v>
      </c>
      <c r="T50" s="121">
        <f t="shared" si="28"/>
        <v>0.020956521739130436</v>
      </c>
      <c r="U50" s="122"/>
      <c r="V50" s="122" t="e">
        <f>(V43-T45-T47)/V5</f>
        <v>#DIV/0!</v>
      </c>
    </row>
    <row r="51" spans="2:22" ht="27.75" customHeight="1" thickBot="1">
      <c r="B51" s="77" t="s">
        <v>67</v>
      </c>
      <c r="C51" s="123">
        <f aca="true" t="shared" si="29" ref="C51:T51">C43/C5*100%</f>
        <v>0.11999218394333948</v>
      </c>
      <c r="D51" s="123">
        <f t="shared" si="29"/>
        <v>0.2922198540862156</v>
      </c>
      <c r="E51" s="123">
        <f t="shared" si="29"/>
        <v>0.5030043696936496</v>
      </c>
      <c r="F51" s="123">
        <f t="shared" si="29"/>
        <v>0.5893477777531793</v>
      </c>
      <c r="G51" s="123">
        <f t="shared" si="29"/>
        <v>0.6540457836661188</v>
      </c>
      <c r="H51" s="123">
        <f t="shared" si="29"/>
        <v>0.7100554841398411</v>
      </c>
      <c r="I51" s="123">
        <f t="shared" si="29"/>
        <v>0.7012265728390285</v>
      </c>
      <c r="J51" s="123">
        <f t="shared" si="29"/>
        <v>0.6937641680501752</v>
      </c>
      <c r="K51" s="123">
        <f t="shared" si="29"/>
        <v>0.7499592542867801</v>
      </c>
      <c r="L51" s="123">
        <f t="shared" si="29"/>
        <v>1.0810002718856775</v>
      </c>
      <c r="M51" s="123">
        <f t="shared" si="29"/>
        <v>0.5912348024822695</v>
      </c>
      <c r="N51" s="123">
        <f t="shared" si="29"/>
        <v>0.5890416666666667</v>
      </c>
      <c r="O51" s="123">
        <f t="shared" si="29"/>
        <v>0.49238297872340425</v>
      </c>
      <c r="P51" s="123">
        <f t="shared" si="29"/>
        <v>0.39164502164502163</v>
      </c>
      <c r="Q51" s="123">
        <f t="shared" si="29"/>
        <v>0.28538293216630195</v>
      </c>
      <c r="R51" s="123">
        <f t="shared" si="29"/>
        <v>0.17397802197802198</v>
      </c>
      <c r="S51" s="123">
        <f t="shared" si="29"/>
        <v>0.09863736263736264</v>
      </c>
      <c r="T51" s="123">
        <f t="shared" si="29"/>
        <v>0.020956521739130436</v>
      </c>
      <c r="U51" s="122"/>
      <c r="V51" s="122"/>
    </row>
    <row r="52" spans="2:22" ht="50.25" customHeight="1" thickBot="1">
      <c r="B52" s="77" t="s">
        <v>68</v>
      </c>
      <c r="C52" s="124" t="s">
        <v>69</v>
      </c>
      <c r="D52" s="125" t="s">
        <v>69</v>
      </c>
      <c r="E52" s="125" t="s">
        <v>69</v>
      </c>
      <c r="F52" s="126">
        <v>8.16</v>
      </c>
      <c r="G52" s="127">
        <f>(((C6+C8-C10)/C5)+((D6+D8-D10)/D5)+((E6+E8-E10)/E5))*0.33*100</f>
        <v>8.162545157023784</v>
      </c>
      <c r="H52" s="127">
        <f>(((E6+E8-E10)/E5)+((F6+F8-F10)/F5)+((G6+G8-G10)/G5))*0.33*100</f>
        <v>2.3827265911038684</v>
      </c>
      <c r="I52" s="128">
        <f>H52</f>
        <v>2.3827265911038684</v>
      </c>
      <c r="J52" s="129">
        <f>(((E6+E8-E10)/E5)+((F6+F8-F10)/F5)+((G6+G8-G10)/G5))*0.33*100</f>
        <v>2.3827265911038684</v>
      </c>
      <c r="K52" s="129">
        <f>(((J6+J8-J10)/J5)+((G6+G8-G10)/G5)+((H6+H8-H10)/H5))*0.33*100</f>
        <v>1.234651527787718</v>
      </c>
      <c r="L52" s="123" t="e">
        <f>L44/L6*100%</f>
        <v>#DIV/0!</v>
      </c>
      <c r="M52" s="129">
        <f>((K6+K8-K10)/K5+(J6+J8-J10)/J5+(G6+G8-G10)/G5)*0.33*100</f>
        <v>3.8272147586496565</v>
      </c>
      <c r="N52" s="129">
        <f>((K6+K8-K10)/K5+(M6+M8-M10)/M5+(J6+J8-J10)/J5)*0.33*100</f>
        <v>11.482027342720883</v>
      </c>
      <c r="O52" s="129">
        <f>((K6+K8-K10)/K5+(M6+M8-M10)/M5+(N6+N8-N10)/N5)*0.33*100</f>
        <v>14.881589563252149</v>
      </c>
      <c r="P52" s="129">
        <f>(((M6+M8-M10)/M5)+((N6+N8-N10)/N5)+((O6+O8-O10)/O5))*0.33*100</f>
        <v>16.57313829787234</v>
      </c>
      <c r="Q52" s="129">
        <f>(((N6+N8-N10)/N5)+((O6+O8-O10)/O5)+((P6+P8-P10)/P5))*0.33*100</f>
        <v>14.460676291793312</v>
      </c>
      <c r="R52" s="129">
        <f>(((O6+O8-O10)/O5)+((P6+P8-P10)/P5)+((Q6+Q8-Q10)/Q5))*0.33*100</f>
        <v>15.325090952624826</v>
      </c>
      <c r="S52" s="129">
        <f>(((P6+P8-P10)/P5)+((Q6+Q8-Q10)/Q5)+((R6+R8-R10)/R5))*0.33*100</f>
        <v>15.709332243249094</v>
      </c>
      <c r="T52" s="129">
        <f>(((Q6+Q8-Q10)/Q5)+((R6+R8-R10)/R5)+((S6+S8-S10)/S5))*0.33*100</f>
        <v>15.280760814677667</v>
      </c>
      <c r="U52" s="129"/>
      <c r="V52" s="129">
        <f>(((R6+R8-R10)/R5)+((S6+S8-S10)/S5)+((T6+T8-T10)/T5))*0.33*100</f>
        <v>15.175585284280938</v>
      </c>
    </row>
    <row r="53" spans="2:22" ht="56.25" customHeight="1" thickBot="1">
      <c r="B53" s="130" t="s">
        <v>70</v>
      </c>
      <c r="C53" s="131" t="s">
        <v>69</v>
      </c>
      <c r="D53" s="132" t="s">
        <v>69</v>
      </c>
      <c r="E53" s="132" t="s">
        <v>69</v>
      </c>
      <c r="F53" s="126">
        <f aca="true" t="shared" si="30" ref="F53:K53">F35/F5*100</f>
        <v>8.150257273824034</v>
      </c>
      <c r="G53" s="127">
        <f t="shared" si="30"/>
        <v>8.415445208001525</v>
      </c>
      <c r="H53" s="127">
        <f t="shared" si="30"/>
        <v>8.557529047511323</v>
      </c>
      <c r="I53" s="128">
        <f t="shared" si="30"/>
        <v>8.90659774112678</v>
      </c>
      <c r="J53" s="129">
        <f t="shared" si="30"/>
        <v>9.52264236303265</v>
      </c>
      <c r="K53" s="129">
        <f t="shared" si="30"/>
        <v>8.044822666500115</v>
      </c>
      <c r="L53" s="12">
        <f>K53/J53*100</f>
        <v>84.4809913026924</v>
      </c>
      <c r="M53" s="129">
        <f aca="true" t="shared" si="31" ref="M53:T53">M35/M5*100</f>
        <v>6.494365851063829</v>
      </c>
      <c r="N53" s="129">
        <f t="shared" si="31"/>
        <v>8.304672625</v>
      </c>
      <c r="O53" s="129">
        <f t="shared" si="31"/>
        <v>9.827234042553192</v>
      </c>
      <c r="P53" s="129">
        <f t="shared" si="31"/>
        <v>10.125541125541124</v>
      </c>
      <c r="Q53" s="129">
        <f t="shared" si="31"/>
        <v>10.030634573304157</v>
      </c>
      <c r="R53" s="129">
        <f t="shared" si="31"/>
        <v>9.52967032967033</v>
      </c>
      <c r="S53" s="129">
        <f t="shared" si="31"/>
        <v>6.668131868131868</v>
      </c>
      <c r="T53" s="129">
        <f t="shared" si="31"/>
        <v>6.708695652173913</v>
      </c>
      <c r="U53" s="129"/>
      <c r="V53" s="129" t="e">
        <f>V35/V5*100</f>
        <v>#DIV/0!</v>
      </c>
    </row>
    <row r="54" spans="2:22" ht="36" customHeight="1" thickBot="1">
      <c r="B54" s="133" t="s">
        <v>71</v>
      </c>
      <c r="C54" s="134">
        <v>-2010164.25</v>
      </c>
      <c r="D54" s="135">
        <v>-5652541.8</v>
      </c>
      <c r="E54" s="135">
        <f>D54+E12</f>
        <v>-9903204.86</v>
      </c>
      <c r="F54" s="136">
        <f>E54+F12</f>
        <v>-14164083.440000001</v>
      </c>
      <c r="G54" s="135">
        <f>E54+G12</f>
        <v>-13632704.23</v>
      </c>
      <c r="H54" s="135">
        <f>F54+H12</f>
        <v>-16766743.21</v>
      </c>
      <c r="I54" s="137">
        <f>G54+I12</f>
        <v>-15556018.25</v>
      </c>
      <c r="J54" s="135">
        <f>G54+J12</f>
        <v>-14915525.66</v>
      </c>
      <c r="K54" s="135">
        <f>J54+K12</f>
        <v>-19215287.34</v>
      </c>
      <c r="L54" s="12">
        <f>K54/J54*100</f>
        <v>128.82742303565587</v>
      </c>
      <c r="M54" s="135">
        <f>K54+M12</f>
        <v>-16615287.34</v>
      </c>
      <c r="N54" s="135">
        <f aca="true" t="shared" si="32" ref="N54:T54">M54+N12</f>
        <v>-14115287.34</v>
      </c>
      <c r="O54" s="136">
        <f t="shared" si="32"/>
        <v>-11115287.34</v>
      </c>
      <c r="P54" s="136">
        <f t="shared" si="32"/>
        <v>-8515287.34</v>
      </c>
      <c r="Q54" s="136">
        <f t="shared" si="32"/>
        <v>-6165287.34</v>
      </c>
      <c r="R54" s="136">
        <f t="shared" si="32"/>
        <v>-3915287.34</v>
      </c>
      <c r="S54" s="136">
        <f t="shared" si="32"/>
        <v>-2165287.34</v>
      </c>
      <c r="T54" s="136">
        <f t="shared" si="32"/>
        <v>-165287.33999999985</v>
      </c>
      <c r="U54" s="136"/>
      <c r="V54" s="136">
        <f>T54+V12</f>
        <v>-165287.33999999985</v>
      </c>
    </row>
    <row r="55" spans="2:22" ht="14.25" thickBot="1" thickTop="1">
      <c r="B55" s="138" t="s">
        <v>72</v>
      </c>
      <c r="C55" s="75">
        <f>C46+C54</f>
        <v>638250.0099999998</v>
      </c>
      <c r="D55" s="75">
        <f>D46+D54</f>
        <v>265888.6500000004</v>
      </c>
      <c r="E55" s="75">
        <f>E46+E54</f>
        <v>13876.929999999702</v>
      </c>
      <c r="F55" s="75">
        <f>F46+F54</f>
        <v>13876.92999999784</v>
      </c>
      <c r="G55" s="21">
        <f>G54+G46</f>
        <v>128056.55999999866</v>
      </c>
      <c r="H55" s="21">
        <f>H54+H46</f>
        <v>-403322.6500000004</v>
      </c>
      <c r="I55" s="21">
        <f>I54+I46</f>
        <v>128056.55999999866</v>
      </c>
      <c r="J55" s="21">
        <f>J54+J46</f>
        <v>128056.55999999866</v>
      </c>
      <c r="K55" s="21">
        <f>K54+K46</f>
        <v>0</v>
      </c>
      <c r="L55" s="12">
        <f>K55/J55*100</f>
        <v>0</v>
      </c>
      <c r="M55" s="32">
        <f aca="true" t="shared" si="33" ref="M55:T55">M54+M46</f>
        <v>57534.08999999985</v>
      </c>
      <c r="N55" s="32">
        <f t="shared" si="33"/>
        <v>21712.66000000015</v>
      </c>
      <c r="O55" s="32">
        <f t="shared" si="33"/>
        <v>455712.66000000015</v>
      </c>
      <c r="P55" s="32">
        <f t="shared" si="33"/>
        <v>531712.6600000001</v>
      </c>
      <c r="Q55" s="32">
        <f t="shared" si="33"/>
        <v>355712.66000000015</v>
      </c>
      <c r="R55" s="32">
        <f t="shared" si="33"/>
        <v>42712.66000000015</v>
      </c>
      <c r="S55" s="32">
        <f t="shared" si="33"/>
        <v>78712.66000000015</v>
      </c>
      <c r="T55" s="32">
        <f t="shared" si="33"/>
        <v>316712.66000000015</v>
      </c>
      <c r="U55" s="139"/>
      <c r="V55" s="10"/>
    </row>
    <row r="56" spans="2:22" ht="14.25" thickBot="1" thickTop="1">
      <c r="B56" s="138" t="s">
        <v>73</v>
      </c>
      <c r="C56" s="75">
        <f aca="true" t="shared" si="34" ref="C56:I56">C35/C5*100</f>
        <v>1.4287845717481964</v>
      </c>
      <c r="D56" s="75">
        <f t="shared" si="34"/>
        <v>1.8574664740391797</v>
      </c>
      <c r="E56" s="75">
        <f t="shared" si="34"/>
        <v>4.956922825255505</v>
      </c>
      <c r="F56" s="75">
        <f t="shared" si="34"/>
        <v>8.150257273824034</v>
      </c>
      <c r="G56" s="91">
        <f t="shared" si="34"/>
        <v>8.415445208001525</v>
      </c>
      <c r="H56" s="91">
        <f t="shared" si="34"/>
        <v>8.557529047511323</v>
      </c>
      <c r="I56" s="75">
        <f t="shared" si="34"/>
        <v>8.90659774112678</v>
      </c>
      <c r="J56" s="75"/>
      <c r="K56" s="75">
        <f>K35/K5*100</f>
        <v>8.044822666500115</v>
      </c>
      <c r="L56" s="12" t="e">
        <f>K56/J56*100</f>
        <v>#DIV/0!</v>
      </c>
      <c r="M56" s="75">
        <f aca="true" t="shared" si="35" ref="M56:T56">M35/M5*100</f>
        <v>6.494365851063829</v>
      </c>
      <c r="N56" s="75">
        <f t="shared" si="35"/>
        <v>8.304672625</v>
      </c>
      <c r="O56" s="75">
        <f t="shared" si="35"/>
        <v>9.827234042553192</v>
      </c>
      <c r="P56" s="75">
        <f t="shared" si="35"/>
        <v>10.125541125541124</v>
      </c>
      <c r="Q56" s="75">
        <f t="shared" si="35"/>
        <v>10.030634573304157</v>
      </c>
      <c r="R56" s="75">
        <f t="shared" si="35"/>
        <v>9.52967032967033</v>
      </c>
      <c r="S56" s="75">
        <f t="shared" si="35"/>
        <v>6.668131868131868</v>
      </c>
      <c r="T56" s="75">
        <f t="shared" si="35"/>
        <v>6.708695652173913</v>
      </c>
      <c r="U56" s="75"/>
      <c r="V56" s="75" t="e">
        <f>V35/V5*100</f>
        <v>#DIV/0!</v>
      </c>
    </row>
    <row r="57" spans="1:22" ht="35.25" thickBot="1" thickTop="1">
      <c r="A57">
        <v>6357</v>
      </c>
      <c r="B57" s="138" t="s">
        <v>74</v>
      </c>
      <c r="C57" s="140"/>
      <c r="D57" s="140"/>
      <c r="E57" s="140"/>
      <c r="F57" s="141"/>
      <c r="G57" s="142" t="s">
        <v>75</v>
      </c>
      <c r="H57" s="142"/>
      <c r="I57" s="143" t="s">
        <v>75</v>
      </c>
      <c r="J57" s="143"/>
      <c r="K57" s="143" t="s">
        <v>76</v>
      </c>
      <c r="L57" s="12" t="e">
        <f>K57/J57*100</f>
        <v>#VALUE!</v>
      </c>
      <c r="M57" s="141" t="s">
        <v>76</v>
      </c>
      <c r="N57" s="141" t="s">
        <v>75</v>
      </c>
      <c r="O57" s="141" t="s">
        <v>75</v>
      </c>
      <c r="P57" s="142"/>
      <c r="Q57" s="142"/>
      <c r="R57" s="142"/>
      <c r="S57" s="142"/>
      <c r="T57" s="142"/>
      <c r="U57" s="142"/>
      <c r="V57" s="142"/>
    </row>
    <row r="58" spans="2:22" ht="23.25" thickTop="1">
      <c r="B58" s="138" t="s">
        <v>77</v>
      </c>
      <c r="C58" s="140"/>
      <c r="D58" s="140"/>
      <c r="E58" s="140"/>
      <c r="F58" s="140"/>
      <c r="G58" s="10"/>
      <c r="H58" s="10"/>
      <c r="I58" s="140"/>
      <c r="J58" s="140"/>
      <c r="K58" s="140"/>
      <c r="L58" s="140"/>
      <c r="M58" s="140"/>
      <c r="N58" s="140"/>
      <c r="O58" s="140"/>
      <c r="P58" s="10"/>
      <c r="Q58" s="10"/>
      <c r="R58" s="10"/>
      <c r="S58" s="10"/>
      <c r="T58" s="10"/>
      <c r="U58" s="10"/>
      <c r="V58" s="10"/>
    </row>
    <row r="59" spans="2:22" ht="12.75">
      <c r="B59" s="138"/>
      <c r="C59" s="140"/>
      <c r="D59" s="144">
        <v>2008</v>
      </c>
      <c r="E59" s="144">
        <v>2009</v>
      </c>
      <c r="F59" s="144"/>
      <c r="G59" s="145">
        <v>2010</v>
      </c>
      <c r="H59" s="146" t="s">
        <v>78</v>
      </c>
      <c r="I59" s="143"/>
      <c r="J59" s="143" t="s">
        <v>79</v>
      </c>
      <c r="K59" s="143">
        <v>2012</v>
      </c>
      <c r="L59" s="140"/>
      <c r="M59" s="144">
        <v>2013</v>
      </c>
      <c r="N59" s="144">
        <v>2014</v>
      </c>
      <c r="O59" s="144">
        <v>2015</v>
      </c>
      <c r="P59" s="145">
        <v>2016</v>
      </c>
      <c r="Q59" s="145">
        <v>2017</v>
      </c>
      <c r="R59" s="145">
        <v>2018</v>
      </c>
      <c r="S59" s="10"/>
      <c r="T59" s="10"/>
      <c r="U59" s="10"/>
      <c r="V59" s="10"/>
    </row>
    <row r="60" spans="2:22" ht="22.5">
      <c r="B60" s="138" t="s">
        <v>80</v>
      </c>
      <c r="C60" s="147">
        <f aca="true" t="shared" si="36" ref="C60:K60">(C6+C8-C10)/C5*100</f>
        <v>8.823271114035714</v>
      </c>
      <c r="D60" s="147">
        <f t="shared" si="36"/>
        <v>10.002710790646844</v>
      </c>
      <c r="E60" s="147">
        <f t="shared" si="36"/>
        <v>5.909003419631934</v>
      </c>
      <c r="F60" s="147">
        <f t="shared" si="36"/>
        <v>2.521966356849647</v>
      </c>
      <c r="G60" s="147">
        <f t="shared" si="36"/>
        <v>-1.2105861670759195</v>
      </c>
      <c r="H60" s="147">
        <f t="shared" si="36"/>
        <v>2.336991465012237</v>
      </c>
      <c r="I60" s="147">
        <f t="shared" si="36"/>
        <v>3.3777865670622083</v>
      </c>
      <c r="J60" s="147">
        <f t="shared" si="36"/>
        <v>2.6149629680870703</v>
      </c>
      <c r="K60" s="147">
        <f t="shared" si="36"/>
        <v>10.193243679745386</v>
      </c>
      <c r="L60" s="140"/>
      <c r="M60" s="147">
        <f aca="true" t="shared" si="37" ref="M60:T60">(M6+M8-M10)/M5*100</f>
        <v>21.98581560283688</v>
      </c>
      <c r="N60" s="147">
        <f t="shared" si="37"/>
        <v>12.916666666666668</v>
      </c>
      <c r="O60" s="147">
        <f t="shared" si="37"/>
        <v>15.319148936170212</v>
      </c>
      <c r="P60" s="147">
        <f t="shared" si="37"/>
        <v>15.584415584415584</v>
      </c>
      <c r="Q60" s="147">
        <f t="shared" si="37"/>
        <v>15.536105032822759</v>
      </c>
      <c r="R60" s="147">
        <f t="shared" si="37"/>
        <v>16.483516483516482</v>
      </c>
      <c r="S60" s="147">
        <f t="shared" si="37"/>
        <v>14.285714285714285</v>
      </c>
      <c r="T60" s="147">
        <f t="shared" si="37"/>
        <v>15.217391304347828</v>
      </c>
      <c r="U60" s="147"/>
      <c r="V60" s="148" t="e">
        <f>(V6+V8-V10)/V5*100</f>
        <v>#DIV/0!</v>
      </c>
    </row>
    <row r="61" spans="2:22" ht="21" customHeight="1">
      <c r="B61" s="140"/>
      <c r="C61" s="148"/>
      <c r="D61" s="147"/>
      <c r="E61" s="147"/>
      <c r="F61" s="147"/>
      <c r="G61" s="149"/>
      <c r="H61" s="149"/>
      <c r="I61" s="147"/>
      <c r="J61" s="150">
        <f>G60+E60+D60</f>
        <v>14.701128043202859</v>
      </c>
      <c r="K61" s="150">
        <f>H60+G60+E60</f>
        <v>7.035408717568251</v>
      </c>
      <c r="L61" s="144"/>
      <c r="M61" s="150">
        <f>K60+J60+G60</f>
        <v>11.597620480756536</v>
      </c>
      <c r="N61" s="150">
        <f>M61+K61+J61</f>
        <v>33.33415724152765</v>
      </c>
      <c r="O61" s="150">
        <f>N61+M61+K61</f>
        <v>51.96718643985243</v>
      </c>
      <c r="P61" s="149">
        <f>O60+N60+M60</f>
        <v>50.22163120567376</v>
      </c>
      <c r="Q61" s="149">
        <f>P60+O60+N60</f>
        <v>43.82023118725246</v>
      </c>
      <c r="R61" s="149">
        <f>Q60+P60+O60</f>
        <v>46.43966955340855</v>
      </c>
      <c r="S61" s="149">
        <f>R60+Q60+P60</f>
        <v>47.60403710075482</v>
      </c>
      <c r="T61" s="149">
        <f>S60+R60+Q60</f>
        <v>46.30533580205353</v>
      </c>
      <c r="U61" s="149"/>
      <c r="V61" s="149"/>
    </row>
    <row r="62" spans="2:22" ht="21" customHeight="1">
      <c r="B62" s="140" t="s">
        <v>81</v>
      </c>
      <c r="C62" s="148"/>
      <c r="D62" s="147"/>
      <c r="E62" s="147"/>
      <c r="F62" s="147"/>
      <c r="G62" s="149"/>
      <c r="H62" s="149"/>
      <c r="I62" s="147"/>
      <c r="J62" s="150">
        <f>J61*33%</f>
        <v>4.851372254256944</v>
      </c>
      <c r="K62" s="150">
        <f>K61*33%</f>
        <v>2.321684876797523</v>
      </c>
      <c r="L62" s="144"/>
      <c r="M62" s="150">
        <f aca="true" t="shared" si="38" ref="M62:T62">M61*33%</f>
        <v>3.827214758649657</v>
      </c>
      <c r="N62" s="150">
        <f t="shared" si="38"/>
        <v>11.000271889704125</v>
      </c>
      <c r="O62" s="150">
        <f t="shared" si="38"/>
        <v>17.149171525151303</v>
      </c>
      <c r="P62" s="150">
        <f t="shared" si="38"/>
        <v>16.57313829787234</v>
      </c>
      <c r="Q62" s="150">
        <f t="shared" si="38"/>
        <v>14.460676291793312</v>
      </c>
      <c r="R62" s="150">
        <f t="shared" si="38"/>
        <v>15.325090952624823</v>
      </c>
      <c r="S62" s="150">
        <f t="shared" si="38"/>
        <v>15.709332243249092</v>
      </c>
      <c r="T62" s="150">
        <f t="shared" si="38"/>
        <v>15.280760814677665</v>
      </c>
      <c r="U62" s="151"/>
      <c r="V62" s="151"/>
    </row>
    <row r="63" spans="2:22" ht="20.25" customHeight="1">
      <c r="B63" s="140" t="s">
        <v>82</v>
      </c>
      <c r="C63" s="148"/>
      <c r="D63" s="147">
        <f>C60+D60+E60</f>
        <v>24.73498532431449</v>
      </c>
      <c r="E63" s="147"/>
      <c r="F63" s="147">
        <f>F60+E60+D60</f>
        <v>18.433680567128427</v>
      </c>
      <c r="G63" s="149">
        <f>G60+F60+E60</f>
        <v>7.220383609405662</v>
      </c>
      <c r="H63" s="149">
        <f>H60+G60+F60</f>
        <v>3.6483716547859646</v>
      </c>
      <c r="I63" s="147">
        <f>I60+G60+F60</f>
        <v>4.689166756835936</v>
      </c>
      <c r="J63" s="147">
        <f>J60+H60+G60</f>
        <v>3.741368266023388</v>
      </c>
      <c r="K63" s="147">
        <f>H60+G60+F60</f>
        <v>3.6483716547859646</v>
      </c>
      <c r="L63" s="140"/>
      <c r="M63" s="147">
        <f>K60+J60+H60</f>
        <v>15.145198112844692</v>
      </c>
      <c r="N63" s="147">
        <f aca="true" t="shared" si="39" ref="N63:T63">M60+K60+J60</f>
        <v>34.794022250669336</v>
      </c>
      <c r="O63" s="147">
        <f t="shared" si="39"/>
        <v>23.109910346412054</v>
      </c>
      <c r="P63" s="147">
        <f t="shared" si="39"/>
        <v>37.30496453900709</v>
      </c>
      <c r="Q63" s="147">
        <f t="shared" si="39"/>
        <v>50.48689785391913</v>
      </c>
      <c r="R63" s="147">
        <f t="shared" si="39"/>
        <v>43.77192063565964</v>
      </c>
      <c r="S63" s="147">
        <f t="shared" si="39"/>
        <v>47.38708100410227</v>
      </c>
      <c r="T63" s="147">
        <f t="shared" si="39"/>
        <v>45.40623490295263</v>
      </c>
      <c r="U63" s="147"/>
      <c r="V63" s="147" t="e">
        <f>V60+T60+S60</f>
        <v>#DIV/0!</v>
      </c>
    </row>
    <row r="64" spans="2:22" ht="21" customHeight="1">
      <c r="B64" s="140" t="s">
        <v>83</v>
      </c>
      <c r="C64" s="148"/>
      <c r="D64" s="147">
        <f>D63*0.33</f>
        <v>8.162545157023782</v>
      </c>
      <c r="E64" s="147"/>
      <c r="F64" s="147">
        <f>F63*0.33</f>
        <v>6.083114587152381</v>
      </c>
      <c r="G64" s="152">
        <f>G63*0.33</f>
        <v>2.3827265911038684</v>
      </c>
      <c r="H64" s="152">
        <f>H63*0.33</f>
        <v>1.2039626460793684</v>
      </c>
      <c r="I64" s="153"/>
      <c r="J64" s="153">
        <f>J63*0.33</f>
        <v>1.2346515277877181</v>
      </c>
      <c r="K64" s="153">
        <f>K63*0.33</f>
        <v>1.2039626460793684</v>
      </c>
      <c r="L64" s="154"/>
      <c r="M64" s="153">
        <f aca="true" t="shared" si="40" ref="M64:T64">M63*0.33</f>
        <v>4.997915377238749</v>
      </c>
      <c r="N64" s="153">
        <f t="shared" si="40"/>
        <v>11.482027342720881</v>
      </c>
      <c r="O64" s="153">
        <f t="shared" si="40"/>
        <v>7.626270414315978</v>
      </c>
      <c r="P64" s="147">
        <f t="shared" si="40"/>
        <v>12.31063829787234</v>
      </c>
      <c r="Q64" s="147">
        <f t="shared" si="40"/>
        <v>16.660676291793315</v>
      </c>
      <c r="R64" s="147">
        <f t="shared" si="40"/>
        <v>14.444733809767682</v>
      </c>
      <c r="S64" s="147">
        <f t="shared" si="40"/>
        <v>15.63773673135375</v>
      </c>
      <c r="T64" s="147">
        <f t="shared" si="40"/>
        <v>14.98405751797437</v>
      </c>
      <c r="U64" s="147"/>
      <c r="V64" s="147" t="e">
        <f>V63*0.33</f>
        <v>#DIV/0!</v>
      </c>
    </row>
    <row r="65" spans="2:22" ht="22.5" customHeight="1">
      <c r="B65" s="140" t="s">
        <v>84</v>
      </c>
      <c r="C65" s="140"/>
      <c r="D65" s="147"/>
      <c r="E65" s="147"/>
      <c r="F65" s="147"/>
      <c r="G65" s="155">
        <f>(G35)/G5*100</f>
        <v>8.415445208001525</v>
      </c>
      <c r="H65" s="155">
        <f>(H35)/H5*100</f>
        <v>8.557529047511323</v>
      </c>
      <c r="I65" s="150"/>
      <c r="J65" s="150">
        <f>(J35)/J5*100</f>
        <v>9.52264236303265</v>
      </c>
      <c r="K65" s="150">
        <f>(K35)/K5*100</f>
        <v>8.044822666500115</v>
      </c>
      <c r="L65" s="140"/>
      <c r="M65" s="150">
        <f aca="true" t="shared" si="41" ref="M65:S65">(M35)/M5*100</f>
        <v>6.494365851063829</v>
      </c>
      <c r="N65" s="150">
        <f t="shared" si="41"/>
        <v>8.304672625</v>
      </c>
      <c r="O65" s="150">
        <f t="shared" si="41"/>
        <v>9.827234042553192</v>
      </c>
      <c r="P65" s="150">
        <f t="shared" si="41"/>
        <v>10.125541125541124</v>
      </c>
      <c r="Q65" s="150">
        <f t="shared" si="41"/>
        <v>10.030634573304157</v>
      </c>
      <c r="R65" s="150">
        <f t="shared" si="41"/>
        <v>9.52967032967033</v>
      </c>
      <c r="S65" s="150">
        <f t="shared" si="41"/>
        <v>6.668131868131868</v>
      </c>
      <c r="T65" s="150">
        <f>(T35)/T5</f>
        <v>0.06708695652173913</v>
      </c>
      <c r="U65" s="150"/>
      <c r="V65" s="150" t="e">
        <f>(V35)/V5</f>
        <v>#DIV/0!</v>
      </c>
    </row>
    <row r="66" spans="2:22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56"/>
      <c r="V66" s="140"/>
    </row>
    <row r="67" spans="7:17" ht="12.75">
      <c r="G67">
        <v>2011</v>
      </c>
      <c r="I67">
        <v>2012</v>
      </c>
      <c r="K67">
        <v>2013</v>
      </c>
      <c r="M67">
        <v>2014</v>
      </c>
      <c r="N67">
        <v>2015</v>
      </c>
      <c r="O67">
        <v>2016</v>
      </c>
      <c r="P67">
        <v>2017</v>
      </c>
      <c r="Q67">
        <v>2018</v>
      </c>
    </row>
    <row r="68" spans="6:18" ht="12.75"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>
        <v>30</v>
      </c>
      <c r="R68" s="157"/>
    </row>
    <row r="69" spans="6:18" ht="12.75">
      <c r="F69" s="157"/>
      <c r="G69" s="157">
        <v>73</v>
      </c>
      <c r="H69" s="157"/>
      <c r="I69" s="157"/>
      <c r="J69" s="157"/>
      <c r="K69" s="157">
        <v>35</v>
      </c>
      <c r="L69" s="157"/>
      <c r="M69" s="157">
        <v>60</v>
      </c>
      <c r="N69" s="157">
        <v>100</v>
      </c>
      <c r="O69" s="157">
        <v>140</v>
      </c>
      <c r="P69" s="157">
        <v>131</v>
      </c>
      <c r="Q69" s="157">
        <f>SUM(G69:P69)</f>
        <v>539</v>
      </c>
      <c r="R69" s="157"/>
    </row>
    <row r="70" spans="6:18" ht="12.75"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>
        <v>413</v>
      </c>
      <c r="R70" s="157"/>
    </row>
    <row r="71" spans="6:18" ht="12.75">
      <c r="F71" s="158" t="s">
        <v>85</v>
      </c>
      <c r="G71" s="158">
        <f>SUM(G68:G70)</f>
        <v>73</v>
      </c>
      <c r="H71" s="158"/>
      <c r="I71" s="158"/>
      <c r="J71" s="158"/>
      <c r="K71" s="158">
        <f>SUM(K69:K70)</f>
        <v>35</v>
      </c>
      <c r="L71" s="158"/>
      <c r="M71" s="158">
        <f>SUM(M69:M70)</f>
        <v>60</v>
      </c>
      <c r="N71" s="158">
        <f>SUM(N69:N70)</f>
        <v>100</v>
      </c>
      <c r="O71" s="158">
        <f>SUM(O69:O70)</f>
        <v>140</v>
      </c>
      <c r="P71" s="158">
        <f>SUM(P69:P70)</f>
        <v>131</v>
      </c>
      <c r="Q71" s="158">
        <f>SUM(Q68:Q70)</f>
        <v>982</v>
      </c>
      <c r="R71" s="157"/>
    </row>
    <row r="72" spans="6:18" ht="12.75">
      <c r="F72" s="157"/>
      <c r="G72" s="157">
        <v>-73</v>
      </c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</row>
    <row r="73" spans="6:18" ht="12.75">
      <c r="F73" s="157" t="s">
        <v>86</v>
      </c>
      <c r="G73" s="157"/>
      <c r="H73" s="157"/>
      <c r="I73" s="157"/>
      <c r="J73" s="157"/>
      <c r="K73" s="157">
        <v>35</v>
      </c>
      <c r="L73" s="157"/>
      <c r="M73" s="157">
        <v>60</v>
      </c>
      <c r="N73" s="157">
        <v>100</v>
      </c>
      <c r="O73" s="157">
        <v>140</v>
      </c>
      <c r="P73" s="157">
        <v>131</v>
      </c>
      <c r="Q73" s="157">
        <f>SUM(G73:P73)</f>
        <v>466</v>
      </c>
      <c r="R73" s="157"/>
    </row>
    <row r="74" spans="6:18" ht="12.75">
      <c r="F74" s="157" t="s">
        <v>87</v>
      </c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>
        <v>20</v>
      </c>
      <c r="R74" s="157"/>
    </row>
    <row r="75" spans="6:18" ht="12.75"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>
        <v>-20</v>
      </c>
      <c r="R75" s="157"/>
    </row>
    <row r="76" spans="6:18" ht="12.75">
      <c r="F76" s="158" t="s">
        <v>88</v>
      </c>
      <c r="G76" s="158">
        <v>0</v>
      </c>
      <c r="H76" s="158"/>
      <c r="I76" s="158">
        <f>SUM(I73:I75)</f>
        <v>0</v>
      </c>
      <c r="J76" s="158"/>
      <c r="K76" s="158">
        <v>35</v>
      </c>
      <c r="L76" s="158"/>
      <c r="M76" s="158">
        <v>60</v>
      </c>
      <c r="N76" s="158">
        <v>100</v>
      </c>
      <c r="O76" s="158">
        <v>140</v>
      </c>
      <c r="P76" s="158">
        <v>131</v>
      </c>
      <c r="Q76" s="158">
        <f>SUM(Q73:Q75)</f>
        <v>466</v>
      </c>
      <c r="R76" s="157"/>
    </row>
    <row r="77" spans="6:18" ht="12.75"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7"/>
    </row>
    <row r="78" spans="6:24" ht="12.75">
      <c r="F78" s="159"/>
      <c r="G78" s="159"/>
      <c r="H78" s="159"/>
      <c r="I78" s="159"/>
      <c r="J78" s="159" t="s">
        <v>89</v>
      </c>
      <c r="K78" s="159">
        <v>2012</v>
      </c>
      <c r="L78" s="159"/>
      <c r="M78" s="159">
        <v>2013</v>
      </c>
      <c r="N78" s="159">
        <v>2014</v>
      </c>
      <c r="O78" s="159">
        <v>2015</v>
      </c>
      <c r="P78" s="159">
        <v>2016</v>
      </c>
      <c r="Q78" s="159">
        <v>2017</v>
      </c>
      <c r="R78" s="159">
        <v>2018</v>
      </c>
      <c r="S78" s="159">
        <v>2019</v>
      </c>
      <c r="T78" s="159">
        <v>2020</v>
      </c>
      <c r="U78" s="159"/>
      <c r="V78" s="159">
        <v>2021</v>
      </c>
      <c r="W78" s="159">
        <v>2022</v>
      </c>
      <c r="X78" s="159">
        <v>2023</v>
      </c>
    </row>
    <row r="79" spans="6:17" ht="12.75"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</row>
    <row r="80" spans="2:24" ht="12.75">
      <c r="B80" t="s">
        <v>90</v>
      </c>
      <c r="J80" s="160">
        <v>1703178</v>
      </c>
      <c r="L80" s="160"/>
      <c r="M80" s="160">
        <v>1736174</v>
      </c>
      <c r="N80" s="160">
        <v>2280337</v>
      </c>
      <c r="P80" s="160"/>
      <c r="Q80" s="160"/>
      <c r="R80" s="160"/>
      <c r="S80" s="160"/>
      <c r="T80" s="160"/>
      <c r="U80" s="160"/>
      <c r="V80" s="160"/>
      <c r="W80" s="160"/>
      <c r="X80" s="160"/>
    </row>
    <row r="81" spans="10:24" ht="12.75">
      <c r="J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</row>
    <row r="82" spans="10:24" ht="12.75">
      <c r="J82" s="160">
        <v>533704</v>
      </c>
      <c r="K82" s="160"/>
      <c r="L82" s="160"/>
      <c r="M82" s="160">
        <v>483603</v>
      </c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</row>
    <row r="83" spans="10:24" ht="12.75"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</row>
    <row r="84" spans="10:24" ht="12.75"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</row>
    <row r="85" spans="10:24" ht="12.75"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</row>
    <row r="86" spans="10:24" ht="12.75"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</row>
    <row r="87" spans="10:24" ht="12.75"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</row>
    <row r="88" spans="10:24" ht="12.75"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</row>
    <row r="89" spans="10:24" ht="12.75"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</row>
    <row r="90" spans="10:24" ht="12.75"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</row>
    <row r="91" spans="10:24" ht="12.75"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</row>
    <row r="92" spans="10:24" ht="12.75"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</row>
    <row r="93" spans="10:24" ht="12.75"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</row>
    <row r="94" spans="10:24" ht="12.75"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</row>
    <row r="95" spans="10:24" ht="12.75"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</row>
    <row r="96" spans="10:24" ht="12.75"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</row>
    <row r="97" spans="10:24" ht="12.75"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</row>
    <row r="98" spans="10:24" ht="12.75"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</row>
    <row r="99" spans="10:24" ht="12.75"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</row>
    <row r="100" spans="10:24" ht="12.75"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</row>
    <row r="101" spans="10:24" ht="12.75"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</row>
  </sheetData>
  <sheetProtection/>
  <mergeCells count="2">
    <mergeCell ref="B2:O2"/>
    <mergeCell ref="B1:V1"/>
  </mergeCells>
  <printOptions/>
  <pageMargins left="0.47" right="0.23" top="0.33" bottom="0.55" header="0.23" footer="0.36"/>
  <pageSetup horizontalDpi="300" verticalDpi="300" orientation="landscape" paperSize="9" r:id="rId1"/>
  <headerFooter alignWithMargins="0">
    <oddHeader>&amp;L&amp;P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2012-01-12T13:28:57Z</cp:lastPrinted>
  <dcterms:created xsi:type="dcterms:W3CDTF">2011-12-22T12:18:23Z</dcterms:created>
  <dcterms:modified xsi:type="dcterms:W3CDTF">2012-02-07T12:21:16Z</dcterms:modified>
  <cp:category/>
  <cp:version/>
  <cp:contentType/>
  <cp:contentStatus/>
</cp:coreProperties>
</file>