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540" activeTab="0"/>
  </bookViews>
  <sheets>
    <sheet name="wyd.majątkowe" sheetId="1" r:id="rId1"/>
  </sheets>
  <definedNames/>
  <calcPr fullCalcOnLoad="1"/>
</workbook>
</file>

<file path=xl/sharedStrings.xml><?xml version="1.0" encoding="utf-8"?>
<sst xmlns="http://schemas.openxmlformats.org/spreadsheetml/2006/main" count="260" uniqueCount="186">
  <si>
    <t>Dział</t>
  </si>
  <si>
    <t>Rozdz</t>
  </si>
  <si>
    <t>§**</t>
  </si>
  <si>
    <t>010</t>
  </si>
  <si>
    <t>01010</t>
  </si>
  <si>
    <t>Infrastruktura wodociągowa i sanitacyjna wsi</t>
  </si>
  <si>
    <t xml:space="preserve">Wydatki inwestycyjne jednostek budzetowych </t>
  </si>
  <si>
    <t xml:space="preserve">Budowa sieci wodociągowej w kierunku Krokowa - kolonia Jeziorany </t>
  </si>
  <si>
    <t>Gospodarka gruntami i nieruchomościami</t>
  </si>
  <si>
    <t xml:space="preserve">Budowa budynku mieszkalnego z 30 lokalami socjalnymi w J-nach </t>
  </si>
  <si>
    <t>Ochotnicze straże pożarne</t>
  </si>
  <si>
    <t>Gospodarka ściekowa i ochrona wód</t>
  </si>
  <si>
    <t>Zadania w zakresie kultury fizycznej i sportu</t>
  </si>
  <si>
    <t xml:space="preserve">Wydatki inwestycyjne jednostek i zakładów budżetowych </t>
  </si>
  <si>
    <t>Ogółem</t>
  </si>
  <si>
    <t xml:space="preserve">Wydatki inwestycyjne jednostek budżetowych </t>
  </si>
  <si>
    <t>Zakupy inwestycyjne jednostek i zakładów budżetowych</t>
  </si>
  <si>
    <t>Drogi publiczne i gminne</t>
  </si>
  <si>
    <t>Wydatki na zakupy inwestycyjne jednostek i zakładów budżetowych</t>
  </si>
  <si>
    <t>Pozostała działalność</t>
  </si>
  <si>
    <t>Administracja publiczna</t>
  </si>
  <si>
    <t xml:space="preserve">Urząd Miejski </t>
  </si>
  <si>
    <t xml:space="preserve">Wydatki  na zakupy inwestycyjne  jednostek budżetowych </t>
  </si>
  <si>
    <t>komputeryzacja</t>
  </si>
  <si>
    <t>Bezpieczeństwo publiczne i ochrona p.pożarowa</t>
  </si>
  <si>
    <t>Monitoring miasta Jeziorany 14 kamer * 9.000+ 10.000 z dokumentacją i centralą</t>
  </si>
  <si>
    <t>Zakupy inwestycyjne jednostek budżetowych</t>
  </si>
  <si>
    <t>Domy i ośrodki kultury, świetlice i kluby</t>
  </si>
  <si>
    <t xml:space="preserve">OŚWIATA I WYCHOWANIE </t>
  </si>
  <si>
    <t>Szkoły podstawowe</t>
  </si>
  <si>
    <t xml:space="preserve">Wydatki inwestycyjne jednostek i zakładów  budżetowych </t>
  </si>
  <si>
    <t xml:space="preserve">porzadkowanie gospodarki wodno-ściekowej w zlewni rzeki Symsarny-wschód gminy Jeziorany </t>
  </si>
  <si>
    <t>Utrzymanie zieleni</t>
  </si>
  <si>
    <t>Zakupy inwestycyjne jednostek i zakladów budzetowych</t>
  </si>
  <si>
    <t>Budowa wodociągu wiejskiego Kolonie wsi Olszewnik i Tłokowo</t>
  </si>
  <si>
    <t xml:space="preserve">Zagospodarowanie plaży miejskiej w Tłokowie </t>
  </si>
  <si>
    <t>Plan po zmianach</t>
  </si>
  <si>
    <t>Nazwa zadania inwestycyjnego</t>
  </si>
  <si>
    <t>% wskaźnik 9:8</t>
  </si>
  <si>
    <t>% wskaźnik 9:6</t>
  </si>
  <si>
    <t>Zakład gospodarki mieszkaniowej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</si>
  <si>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</si>
  <si>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</si>
  <si>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>Drogi publiczne powiatowe</t>
  </si>
  <si>
    <t>w tym:</t>
  </si>
  <si>
    <t>Inwestycje</t>
  </si>
  <si>
    <t>Pozostałe wydatki majątkowe</t>
  </si>
  <si>
    <t>ROLNICTWO I ŁOWIECTWO</t>
  </si>
  <si>
    <t>TRANSPORT I ŁĄCZNOŚĆ</t>
  </si>
  <si>
    <t>GOSPODARKA MIESZKANIOWA</t>
  </si>
  <si>
    <t xml:space="preserve">GOSPODARKA KOMUNALNA I OCHRONA ŚRODOWISKA </t>
  </si>
  <si>
    <t>KULTURA I OCHRONA DZIEDZICTWA  NARODOWEGO</t>
  </si>
  <si>
    <t>KULTURA FIZYCZNA I SPORT</t>
  </si>
  <si>
    <t xml:space="preserve">WYDATKI OGÓŁEM </t>
  </si>
  <si>
    <t>%  wskaźnik  wydatków majątkowych do wydatków ogółem</t>
  </si>
  <si>
    <t>Budowa sieci wodociągowej w Studziance</t>
  </si>
  <si>
    <t>Budowa sieci wodociągowej Modliny-Franknowo</t>
  </si>
  <si>
    <t>Modernizacja lokalu przy ul. Pieniężnego</t>
  </si>
  <si>
    <t>Modernizacja (Dokumentacja 2007r.)  budynku MOKIS na OSP</t>
  </si>
  <si>
    <t>Budowa kanalizacji sanitarnej i oczyszczalni ścieków we Franknowie</t>
  </si>
  <si>
    <t>Budowa kanalizacji sanitarnej i oczyszczalni ścieków w Radostowie</t>
  </si>
  <si>
    <t>Budowa sieci kanalizacjyjnej w Tłokowie</t>
  </si>
  <si>
    <t>Ułożenie ciągu pieszo-jezdnego na cmentarzu komunalnym w Jezioranach</t>
  </si>
  <si>
    <t>Budowa sieci wodociagowej Kramarzewo</t>
  </si>
  <si>
    <t>Przebudowa ul.Parchimowicza i Barczewska</t>
  </si>
  <si>
    <t>Przebudowa drogi gminnej ul.Polna,Kasztanowa</t>
  </si>
  <si>
    <t>Adaptacja byłego budynku Internatu przy ul. Kajki 11 na mieszkania</t>
  </si>
  <si>
    <t xml:space="preserve">Wykup nieruchomości </t>
  </si>
  <si>
    <t>Obdbudowa więźby dachowej przy ul. Kajki 56 - po pożarze</t>
  </si>
  <si>
    <t>Rozbudowa Sali gimnastycznej o pomieszczenie techniczne w budynku Szkoły Podstawowej Jeziorany przy ul. Konopnickiej 13</t>
  </si>
  <si>
    <t>Gospodarka odpadami</t>
  </si>
  <si>
    <t>wbudowanie pojemników podziemnych na odpady komunalne do selektywnej zbiórki</t>
  </si>
  <si>
    <t>Ochrona powietrza atmosferycznego i klimatu</t>
  </si>
  <si>
    <t>Budowa systemu ciepłowniczego z kotłownią na biomasę</t>
  </si>
  <si>
    <t>Obdbudowa świetlicy Kiersztanowo</t>
  </si>
  <si>
    <t>Wpłaty jednostek na fundusz celowy na finansowanie i dofinansowanie zadań</t>
  </si>
  <si>
    <t>Wydatki na zakup i objęcie akcji,wniesienie wkładów do spółek prawa handlowego</t>
  </si>
  <si>
    <t>Zobowiązania</t>
  </si>
  <si>
    <t>wydatki niewykonane</t>
  </si>
  <si>
    <t>źródło pokrycia: kredyty i pożyczki</t>
  </si>
  <si>
    <t>źródło pokrycia:dotacje i inne środki</t>
  </si>
  <si>
    <t>Razem  wydatki MAJĄTKOWE</t>
  </si>
  <si>
    <t>Wykonanie 2009</t>
  </si>
  <si>
    <t>Modernizacja hydroforni w Wojtówku</t>
  </si>
  <si>
    <t>Drogi wojewódzkie</t>
  </si>
  <si>
    <t>Przebudowa chodników w Jezioranach ul. Kajki - rozbiórka starych i ułożenie nawierzchni z bruku klinkierowego</t>
  </si>
  <si>
    <t>Budowa chodnika w Radostowie</t>
  </si>
  <si>
    <t>Przebudowa dróg w mieście przy ZWiK spółka z o.o obecnie trylinka</t>
  </si>
  <si>
    <t>Przebudowa drogi gminnej w mieście za cmentarzem komunalnym</t>
  </si>
  <si>
    <t>Przebudowa drogi gminnej ul. Słowackiego</t>
  </si>
  <si>
    <t>Przebudowa drogi gminnej zjazd do byłej mleczarni</t>
  </si>
  <si>
    <t>Przebudowa ul. Kościelnej 119 mb</t>
  </si>
  <si>
    <t>Przebudowa ul. Oiedle Robotnicze II - ułożenie nawierzchni z kostki typu polbruk</t>
  </si>
  <si>
    <t>Nakładka bitumiczna w Studnicy do końca zabudowy zwartej w kierunku msc. Derc</t>
  </si>
  <si>
    <t>Przebudowa ul. Barczewskiej i Parchimowicza</t>
  </si>
  <si>
    <t>Przebudowa drogi gruntowej Lekity - Krokowo WFOGRiL</t>
  </si>
  <si>
    <t>Rewitalizacja Jezioran</t>
  </si>
  <si>
    <t>Dosprzętownienie samochodu Gazela OSP Jeziorany</t>
  </si>
  <si>
    <t>Sp Jeziorany-Modernizacja dachu;SP-Franknowo-adaptacja pomieszczeń po bibliotece na sale WC,przeniesienie biblioteki do budynku mieszkalnego</t>
  </si>
  <si>
    <t>Gimnazja</t>
  </si>
  <si>
    <t>Modernizacja wieży ciśnień</t>
  </si>
  <si>
    <t>Przebudowa kanalizacj deszczowej w ciagu ul. Kajki</t>
  </si>
  <si>
    <t>Modernizacja kanalizacji Potryty-energa</t>
  </si>
  <si>
    <t>Modernizacja zieleńca przy cmentarzu komunalnym</t>
  </si>
  <si>
    <t>Obiekty sportowe</t>
  </si>
  <si>
    <t>Pozostała działalnosć</t>
  </si>
  <si>
    <t>Ciag rekreacyjno - spacerowy za UM-FOSA</t>
  </si>
  <si>
    <t>Zakup bruku do przebudowy placu przyszkolnego przy SP Jeziorany</t>
  </si>
  <si>
    <t>Przebudowa dachów budynków na części komunalnej: Kajki 4, Kosciuszki 1, Pl. Jedności 13, Pieniężnego 2</t>
  </si>
  <si>
    <t>Przebudowa dróg powiatowych w Wojtówce</t>
  </si>
  <si>
    <t>Budowa obwodnicy - wykup gruntów</t>
  </si>
  <si>
    <t>Odbudowa więźby dachowej budynku Kajki 56</t>
  </si>
  <si>
    <t>Przebudowa pasa drogowego w rejonie ul. Kolejowa</t>
  </si>
  <si>
    <t>Zakup kosiarki rotacyjnej</t>
  </si>
  <si>
    <t>Przebudowa nawierzchni w obrębie ul. Kościelnej</t>
  </si>
  <si>
    <t>Przebudowa chodnika Nadbrzeżnej</t>
  </si>
  <si>
    <t>Przebudowa muru ceglanego ażurowego i oporęczowania od mostu w ul. Mostową</t>
  </si>
  <si>
    <t>Przebudowa torowsiak na drogę wewnętrzną</t>
  </si>
  <si>
    <t>Porządkowanie zabudowy sródmieścia poprzez wykonanie koncepcji, dokumentacji oswietlenia,kana;lizacja,nawierzchni ulic i odnowienie elewacji kamienic zbytkowych</t>
  </si>
  <si>
    <t>Przebudowa nawierzchni od Kajki do Kosciuszki</t>
  </si>
  <si>
    <t>Przebudowa nawierzchni od Kajki do Kościuszki</t>
  </si>
  <si>
    <t>Przebudowa torowiska na drogę wewnętrzną</t>
  </si>
  <si>
    <t>Budowa placu zabaw we Franknowie</t>
  </si>
  <si>
    <t>Targowisko miejskie</t>
  </si>
  <si>
    <t>Przebudowa przyłącza energetycznego w UM</t>
  </si>
  <si>
    <t>Przebudowa placów przyszkolnych przy szkołach podstawowych wraz z ogrodzeniami</t>
  </si>
  <si>
    <t>Zakup bruku do przebudowy placu przyszkolnego przy SP Franknowo</t>
  </si>
  <si>
    <t>Zakup kotła CO do Szkoły Podstawowej w Jezioranach</t>
  </si>
  <si>
    <t>Przedszkola publiczne</t>
  </si>
  <si>
    <t>Ogrodzenie budynku przedszkolnego</t>
  </si>
  <si>
    <t>Dach na budynku SP Jeziorany</t>
  </si>
  <si>
    <t>Komendy Powiatowej PSP</t>
  </si>
  <si>
    <t>Przebudowa nawierzchni w obrębie ul. Koscielnej</t>
  </si>
  <si>
    <t>Budowa obwodnicy Jezioran</t>
  </si>
  <si>
    <t>Plan z Uchwały Rady 2010</t>
  </si>
  <si>
    <t>Wykonanie 2010</t>
  </si>
  <si>
    <t>Budowa sieci wodociagowej Modliny Franknowo</t>
  </si>
  <si>
    <t>Przebudowa drogi w Dercu</t>
  </si>
  <si>
    <t>Przebudowa ul. Górskiej</t>
  </si>
  <si>
    <t>Przebudowa ul. Konopnickiej</t>
  </si>
  <si>
    <t>Rozbiórka i uporządkowanie budynku magazynu przy ul. Koscielnej</t>
  </si>
  <si>
    <t>Budowa placu zabaw w miejscowości Potryty</t>
  </si>
  <si>
    <t>Plac zabaw w Radostowie</t>
  </si>
  <si>
    <t>Wykonanie elewacji na budynku Urzędu</t>
  </si>
  <si>
    <t>Karosacja samochodu OSP Radostowo</t>
  </si>
  <si>
    <t>Zakup samochodu pożarniczego dla OSP Jeziorany</t>
  </si>
  <si>
    <t>Adaptacja strychu na pomieszczenia dla dzieci 6-cio letnich</t>
  </si>
  <si>
    <t>Wykonanie projektu na nowe przedszkole po ZADM</t>
  </si>
  <si>
    <t>Wymiana odzelaziaczy hydrof. Radostowo</t>
  </si>
  <si>
    <t xml:space="preserve">Budowa kanalizacji Krokowo-Lekity-Jeziorany </t>
  </si>
  <si>
    <t>Modernizacja budynku Kina na MOK</t>
  </si>
  <si>
    <t>Ochrona i konserwacja zabytków</t>
  </si>
  <si>
    <t>Prace przy murach obronnych</t>
  </si>
  <si>
    <t>Budowa i wyposażenie boiska w Potrytach</t>
  </si>
  <si>
    <t>Budowa i wyposazenie boiska w Radostowie</t>
  </si>
  <si>
    <t>Modernizacja świetlic Franknowo, Żardenioki, Studnica</t>
  </si>
  <si>
    <t>Zakup przenośnej sceny drenianej</t>
  </si>
  <si>
    <t>Zakup sprzętu nagłaśniającego</t>
  </si>
  <si>
    <t>Budowa pompowni wody w Radostowie</t>
  </si>
  <si>
    <t>Wymiana pomp głębinowych wraz z rurami w Studziance</t>
  </si>
  <si>
    <t>Wymiana pompy głębinowej ZWIK</t>
  </si>
  <si>
    <t>Wymiana przyłączy wodociągowych w gminie Jeziorany</t>
  </si>
  <si>
    <t>Przebudowa drogi gminnej Kikity Tejstymy</t>
  </si>
  <si>
    <t>Budowa nowych wiat przystankowych Radostowo, Franknowo, Ustnik, Kalis, Studnica</t>
  </si>
  <si>
    <t>Koncepcja rewaloryzacji śródmieścia</t>
  </si>
  <si>
    <t>Wykonanie dokumentacji na stworzenie 2 lokali w budynku Kajki 56  z przeznaczeniam na sprzedaż</t>
  </si>
  <si>
    <t>Zakup przyczepy kempingowej</t>
  </si>
  <si>
    <t xml:space="preserve">Zakup lekkiego bojowego samochodu pożarniczego dla OSP Radostowo </t>
  </si>
  <si>
    <t>Zakup pieca dla SP Franknowo</t>
  </si>
  <si>
    <t>Budowa ogrodzenia</t>
  </si>
  <si>
    <t>Budowa kanalizacji san itarnej KalisWójtówko</t>
  </si>
  <si>
    <t>Wymiana sieci kanalizacji deszczowej ul. Mostowa</t>
  </si>
  <si>
    <t>Odszkodowanie za sieć burzową Pan Kowalczyk</t>
  </si>
  <si>
    <t>Budowa kanalizacji Tłokowo</t>
  </si>
  <si>
    <t>Wymiana przyłączy wodociagowych w mieście</t>
  </si>
  <si>
    <t>Wykup sieci wodociągowych Lielbriedis</t>
  </si>
  <si>
    <t xml:space="preserve">Odwodnienie cmentarza komunalnego </t>
  </si>
  <si>
    <t>Budowa wiaty rekreacyjnej typu "Grzybek" w msc. Tłokowo</t>
  </si>
  <si>
    <t>Szkoły zawodowe</t>
  </si>
  <si>
    <t>Rozbudowa i wyposażenie w sprzęt i pomoce dydaktyczne i naukowe</t>
  </si>
  <si>
    <t>Modernizacja świetlicy Kikity</t>
  </si>
  <si>
    <t>Budowa świetlicy Kiersztanowo</t>
  </si>
  <si>
    <t>Zakup wyposażenia dla MOK w  Jezioranach</t>
  </si>
  <si>
    <t>Likwidacja studni publicznych</t>
  </si>
  <si>
    <t>Przebudowa ul. Wolności ZOGJO</t>
  </si>
  <si>
    <t>Budowa zjazdu do świetlicy wiejskiej i szkoły w Radotowie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</si>
</sst>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top"/>
    </xf>
    <xf numFmtId="1" fontId="1" fillId="0" borderId="3" xfId="0" applyNumberFormat="1" applyFont="1" applyBorder="1" applyAlignment="1">
      <alignment horizontal="center" vertical="top"/>
    </xf>
    <xf numFmtId="4" fontId="2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3" xfId="0" applyBorder="1" applyAlignment="1">
      <alignment/>
    </xf>
    <xf numFmtId="3" fontId="1" fillId="0" borderId="4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/>
    </xf>
    <xf numFmtId="4" fontId="1" fillId="0" borderId="2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vertical="top"/>
    </xf>
    <xf numFmtId="2" fontId="2" fillId="0" borderId="3" xfId="0" applyNumberFormat="1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8" fillId="0" borderId="3" xfId="0" applyFont="1" applyBorder="1" applyAlignment="1">
      <alignment vertical="top" wrapText="1"/>
    </xf>
    <xf numFmtId="0" fontId="9" fillId="0" borderId="3" xfId="0" applyFont="1" applyFill="1" applyBorder="1" applyAlignment="1">
      <alignment vertical="top"/>
    </xf>
    <xf numFmtId="4" fontId="9" fillId="0" borderId="3" xfId="0" applyNumberFormat="1" applyFont="1" applyFill="1" applyBorder="1" applyAlignment="1">
      <alignment vertical="top"/>
    </xf>
    <xf numFmtId="3" fontId="8" fillId="0" borderId="4" xfId="0" applyNumberFormat="1" applyFont="1" applyFill="1" applyBorder="1" applyAlignment="1">
      <alignment vertical="top" wrapText="1"/>
    </xf>
    <xf numFmtId="4" fontId="9" fillId="0" borderId="3" xfId="0" applyNumberFormat="1" applyFont="1" applyFill="1" applyBorder="1" applyAlignment="1">
      <alignment/>
    </xf>
    <xf numFmtId="0" fontId="8" fillId="0" borderId="3" xfId="0" applyNumberFormat="1" applyFont="1" applyFill="1" applyBorder="1" applyAlignment="1">
      <alignment vertical="top"/>
    </xf>
    <xf numFmtId="0" fontId="8" fillId="0" borderId="3" xfId="0" applyNumberFormat="1" applyFont="1" applyBorder="1" applyAlignment="1">
      <alignment vertical="top"/>
    </xf>
    <xf numFmtId="0" fontId="9" fillId="0" borderId="3" xfId="0" applyFont="1" applyBorder="1" applyAlignment="1">
      <alignment vertical="top" wrapText="1"/>
    </xf>
    <xf numFmtId="4" fontId="9" fillId="0" borderId="3" xfId="0" applyNumberFormat="1" applyFont="1" applyBorder="1" applyAlignment="1">
      <alignment vertical="top"/>
    </xf>
    <xf numFmtId="3" fontId="8" fillId="0" borderId="4" xfId="0" applyNumberFormat="1" applyFont="1" applyBorder="1" applyAlignment="1">
      <alignment vertical="top" wrapText="1"/>
    </xf>
    <xf numFmtId="4" fontId="10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3" fontId="9" fillId="0" borderId="4" xfId="0" applyNumberFormat="1" applyFont="1" applyBorder="1" applyAlignment="1">
      <alignment vertical="top" wrapText="1"/>
    </xf>
    <xf numFmtId="4" fontId="11" fillId="0" borderId="3" xfId="0" applyNumberFormat="1" applyFont="1" applyBorder="1" applyAlignment="1">
      <alignment/>
    </xf>
    <xf numFmtId="0" fontId="8" fillId="0" borderId="3" xfId="0" applyFont="1" applyBorder="1" applyAlignment="1">
      <alignment vertical="top" wrapText="1"/>
    </xf>
    <xf numFmtId="4" fontId="8" fillId="0" borderId="3" xfId="0" applyNumberFormat="1" applyFont="1" applyBorder="1" applyAlignment="1">
      <alignment vertical="top"/>
    </xf>
    <xf numFmtId="4" fontId="8" fillId="0" borderId="3" xfId="0" applyNumberFormat="1" applyFont="1" applyBorder="1" applyAlignment="1">
      <alignment vertical="top"/>
    </xf>
    <xf numFmtId="0" fontId="12" fillId="0" borderId="3" xfId="0" applyFont="1" applyBorder="1" applyAlignment="1">
      <alignment/>
    </xf>
    <xf numFmtId="0" fontId="11" fillId="0" borderId="3" xfId="0" applyFont="1" applyBorder="1" applyAlignment="1">
      <alignment/>
    </xf>
    <xf numFmtId="4" fontId="8" fillId="0" borderId="3" xfId="0" applyNumberFormat="1" applyFont="1" applyBorder="1" applyAlignment="1">
      <alignment vertical="top" wrapText="1"/>
    </xf>
    <xf numFmtId="0" fontId="10" fillId="0" borderId="5" xfId="0" applyFont="1" applyBorder="1" applyAlignment="1">
      <alignment vertical="top"/>
    </xf>
    <xf numFmtId="0" fontId="9" fillId="0" borderId="6" xfId="0" applyNumberFormat="1" applyFont="1" applyFill="1" applyBorder="1" applyAlignment="1">
      <alignment vertical="top"/>
    </xf>
    <xf numFmtId="0" fontId="9" fillId="0" borderId="3" xfId="0" applyNumberFormat="1" applyFont="1" applyFill="1" applyBorder="1" applyAlignment="1">
      <alignment vertical="top"/>
    </xf>
    <xf numFmtId="0" fontId="9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/>
    </xf>
    <xf numFmtId="3" fontId="9" fillId="0" borderId="4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4" fontId="8" fillId="0" borderId="3" xfId="0" applyNumberFormat="1" applyFont="1" applyFill="1" applyBorder="1" applyAlignment="1">
      <alignment vertical="top"/>
    </xf>
    <xf numFmtId="4" fontId="8" fillId="0" borderId="3" xfId="0" applyNumberFormat="1" applyFont="1" applyFill="1" applyBorder="1" applyAlignment="1">
      <alignment vertical="top"/>
    </xf>
    <xf numFmtId="0" fontId="9" fillId="0" borderId="3" xfId="0" applyNumberFormat="1" applyFont="1" applyBorder="1" applyAlignment="1">
      <alignment vertical="top"/>
    </xf>
    <xf numFmtId="0" fontId="8" fillId="0" borderId="3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vertical="top" wrapText="1"/>
    </xf>
    <xf numFmtId="4" fontId="9" fillId="0" borderId="3" xfId="0" applyNumberFormat="1" applyFont="1" applyFill="1" applyBorder="1" applyAlignment="1">
      <alignment vertical="top"/>
    </xf>
    <xf numFmtId="0" fontId="9" fillId="0" borderId="5" xfId="0" applyNumberFormat="1" applyFont="1" applyBorder="1" applyAlignment="1">
      <alignment vertical="top"/>
    </xf>
    <xf numFmtId="0" fontId="8" fillId="0" borderId="3" xfId="0" applyFont="1" applyFill="1" applyBorder="1" applyAlignment="1">
      <alignment vertical="top" wrapText="1"/>
    </xf>
    <xf numFmtId="0" fontId="11" fillId="0" borderId="5" xfId="0" applyFont="1" applyBorder="1" applyAlignment="1">
      <alignment vertical="top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4" fontId="8" fillId="0" borderId="6" xfId="0" applyNumberFormat="1" applyFont="1" applyBorder="1" applyAlignment="1">
      <alignment vertical="top"/>
    </xf>
    <xf numFmtId="4" fontId="11" fillId="0" borderId="3" xfId="0" applyNumberFormat="1" applyFont="1" applyBorder="1" applyAlignment="1">
      <alignment vertical="top"/>
    </xf>
    <xf numFmtId="0" fontId="12" fillId="0" borderId="3" xfId="0" applyFont="1" applyBorder="1" applyAlignment="1">
      <alignment vertical="top"/>
    </xf>
    <xf numFmtId="4" fontId="10" fillId="0" borderId="3" xfId="0" applyNumberFormat="1" applyFont="1" applyBorder="1" applyAlignment="1">
      <alignment vertical="top"/>
    </xf>
    <xf numFmtId="0" fontId="9" fillId="0" borderId="6" xfId="0" applyNumberFormat="1" applyFont="1" applyBorder="1" applyAlignment="1">
      <alignment vertical="top"/>
    </xf>
    <xf numFmtId="3" fontId="9" fillId="0" borderId="4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3" xfId="0" applyNumberFormat="1" applyFont="1" applyBorder="1" applyAlignment="1">
      <alignment vertical="top"/>
    </xf>
    <xf numFmtId="4" fontId="9" fillId="0" borderId="3" xfId="0" applyNumberFormat="1" applyFont="1" applyBorder="1" applyAlignment="1">
      <alignment vertical="top"/>
    </xf>
    <xf numFmtId="0" fontId="9" fillId="0" borderId="3" xfId="0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top"/>
    </xf>
    <xf numFmtId="3" fontId="8" fillId="0" borderId="3" xfId="0" applyNumberFormat="1" applyFont="1" applyBorder="1" applyAlignment="1">
      <alignment vertical="top"/>
    </xf>
    <xf numFmtId="3" fontId="8" fillId="0" borderId="0" xfId="0" applyNumberFormat="1" applyFont="1" applyAlignment="1">
      <alignment vertical="top" wrapText="1"/>
    </xf>
    <xf numFmtId="3" fontId="8" fillId="0" borderId="6" xfId="0" applyNumberFormat="1" applyFont="1" applyBorder="1" applyAlignment="1">
      <alignment vertical="top"/>
    </xf>
    <xf numFmtId="3" fontId="8" fillId="0" borderId="3" xfId="0" applyNumberFormat="1" applyFont="1" applyBorder="1" applyAlignment="1">
      <alignment vertical="top" wrapText="1"/>
    </xf>
    <xf numFmtId="1" fontId="9" fillId="0" borderId="3" xfId="0" applyNumberFormat="1" applyFont="1" applyFill="1" applyBorder="1" applyAlignment="1">
      <alignment vertical="top"/>
    </xf>
    <xf numFmtId="1" fontId="8" fillId="0" borderId="3" xfId="0" applyNumberFormat="1" applyFont="1" applyFill="1" applyBorder="1" applyAlignment="1">
      <alignment vertical="top"/>
    </xf>
    <xf numFmtId="1" fontId="8" fillId="0" borderId="3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vertical="top"/>
    </xf>
    <xf numFmtId="4" fontId="1" fillId="0" borderId="3" xfId="0" applyNumberFormat="1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3" fontId="1" fillId="0" borderId="3" xfId="0" applyNumberFormat="1" applyFont="1" applyBorder="1" applyAlignment="1">
      <alignment vertical="top" wrapText="1"/>
    </xf>
    <xf numFmtId="4" fontId="0" fillId="0" borderId="3" xfId="0" applyNumberFormat="1" applyBorder="1" applyAlignment="1">
      <alignment/>
    </xf>
    <xf numFmtId="4" fontId="9" fillId="0" borderId="3" xfId="0" applyNumberFormat="1" applyFont="1" applyBorder="1" applyAlignment="1">
      <alignment vertical="top" wrapText="1"/>
    </xf>
    <xf numFmtId="4" fontId="12" fillId="0" borderId="3" xfId="0" applyNumberFormat="1" applyFont="1" applyBorder="1" applyAlignment="1">
      <alignment/>
    </xf>
    <xf numFmtId="4" fontId="11" fillId="0" borderId="3" xfId="0" applyNumberFormat="1" applyFont="1" applyFill="1" applyBorder="1" applyAlignment="1">
      <alignment/>
    </xf>
    <xf numFmtId="4" fontId="10" fillId="0" borderId="3" xfId="0" applyNumberFormat="1" applyFont="1" applyFill="1" applyBorder="1" applyAlignment="1">
      <alignment/>
    </xf>
    <xf numFmtId="4" fontId="11" fillId="0" borderId="3" xfId="0" applyNumberFormat="1" applyFont="1" applyBorder="1" applyAlignment="1">
      <alignment/>
    </xf>
    <xf numFmtId="4" fontId="12" fillId="0" borderId="3" xfId="0" applyNumberFormat="1" applyFont="1" applyBorder="1" applyAlignment="1">
      <alignment vertical="top"/>
    </xf>
    <xf numFmtId="4" fontId="10" fillId="0" borderId="6" xfId="0" applyNumberFormat="1" applyFont="1" applyBorder="1" applyAlignment="1">
      <alignment/>
    </xf>
    <xf numFmtId="4" fontId="10" fillId="0" borderId="0" xfId="0" applyNumberFormat="1" applyFont="1" applyAlignment="1">
      <alignment wrapText="1"/>
    </xf>
    <xf numFmtId="4" fontId="9" fillId="0" borderId="4" xfId="0" applyNumberFormat="1" applyFont="1" applyFill="1" applyBorder="1" applyAlignment="1">
      <alignment vertical="top"/>
    </xf>
    <xf numFmtId="4" fontId="8" fillId="0" borderId="4" xfId="0" applyNumberFormat="1" applyFont="1" applyFill="1" applyBorder="1" applyAlignment="1">
      <alignment vertical="top"/>
    </xf>
    <xf numFmtId="0" fontId="11" fillId="0" borderId="5" xfId="0" applyFont="1" applyBorder="1" applyAlignment="1">
      <alignment vertical="top"/>
    </xf>
    <xf numFmtId="4" fontId="9" fillId="0" borderId="6" xfId="0" applyNumberFormat="1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3" xfId="0" applyFont="1" applyFill="1" applyBorder="1" applyAlignment="1">
      <alignment vertical="top" wrapText="1"/>
    </xf>
    <xf numFmtId="0" fontId="0" fillId="0" borderId="3" xfId="0" applyBorder="1" applyAlignment="1">
      <alignment vertical="top"/>
    </xf>
    <xf numFmtId="4" fontId="10" fillId="0" borderId="3" xfId="0" applyNumberFormat="1" applyFont="1" applyFill="1" applyBorder="1" applyAlignment="1">
      <alignment vertical="top"/>
    </xf>
    <xf numFmtId="4" fontId="11" fillId="0" borderId="3" xfId="0" applyNumberFormat="1" applyFont="1" applyFill="1" applyBorder="1" applyAlignment="1">
      <alignment vertical="top"/>
    </xf>
    <xf numFmtId="4" fontId="11" fillId="0" borderId="3" xfId="0" applyNumberFormat="1" applyFont="1" applyFill="1" applyBorder="1" applyAlignment="1">
      <alignment vertical="top"/>
    </xf>
    <xf numFmtId="0" fontId="0" fillId="0" borderId="3" xfId="0" applyBorder="1" applyAlignment="1">
      <alignment vertical="top" wrapText="1"/>
    </xf>
    <xf numFmtId="0" fontId="9" fillId="0" borderId="6" xfId="0" applyNumberFormat="1" applyFont="1" applyBorder="1" applyAlignment="1">
      <alignment vertical="top"/>
    </xf>
    <xf numFmtId="0" fontId="10" fillId="0" borderId="7" xfId="0" applyFont="1" applyBorder="1" applyAlignment="1">
      <alignment vertical="top" wrapText="1"/>
    </xf>
    <xf numFmtId="4" fontId="8" fillId="0" borderId="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10" fillId="0" borderId="3" xfId="0" applyNumberFormat="1" applyFont="1" applyFill="1" applyBorder="1" applyAlignment="1">
      <alignment vertical="top"/>
    </xf>
    <xf numFmtId="4" fontId="8" fillId="0" borderId="4" xfId="0" applyNumberFormat="1" applyFont="1" applyBorder="1" applyAlignment="1">
      <alignment vertical="top"/>
    </xf>
    <xf numFmtId="0" fontId="0" fillId="0" borderId="5" xfId="0" applyBorder="1" applyAlignment="1">
      <alignment vertical="top"/>
    </xf>
    <xf numFmtId="0" fontId="11" fillId="0" borderId="7" xfId="0" applyFont="1" applyBorder="1" applyAlignment="1">
      <alignment vertical="top"/>
    </xf>
    <xf numFmtId="0" fontId="13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/>
    </xf>
    <xf numFmtId="164" fontId="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9" fillId="0" borderId="7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49" fontId="9" fillId="0" borderId="6" xfId="0" applyNumberFormat="1" applyFont="1" applyFill="1" applyBorder="1" applyAlignment="1">
      <alignment horizontal="right" vertical="top"/>
    </xf>
    <xf numFmtId="0" fontId="9" fillId="0" borderId="6" xfId="0" applyNumberFormat="1" applyFont="1" applyFill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9" fillId="0" borderId="6" xfId="0" applyNumberFormat="1" applyFont="1" applyBorder="1" applyAlignment="1">
      <alignment vertical="top"/>
    </xf>
    <xf numFmtId="0" fontId="9" fillId="0" borderId="7" xfId="0" applyNumberFormat="1" applyFont="1" applyBorder="1" applyAlignment="1">
      <alignment vertical="top"/>
    </xf>
    <xf numFmtId="0" fontId="9" fillId="0" borderId="7" xfId="0" applyNumberFormat="1" applyFont="1" applyFill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9" fillId="0" borderId="6" xfId="0" applyNumberFormat="1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49" fontId="9" fillId="0" borderId="6" xfId="0" applyNumberFormat="1" applyFont="1" applyBorder="1" applyAlignment="1">
      <alignment horizontal="right" vertical="top"/>
    </xf>
    <xf numFmtId="0" fontId="11" fillId="0" borderId="6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5" xfId="0" applyNumberFormat="1" applyFont="1" applyBorder="1" applyAlignment="1">
      <alignment vertical="top"/>
    </xf>
    <xf numFmtId="0" fontId="9" fillId="0" borderId="6" xfId="0" applyNumberFormat="1" applyFont="1" applyBorder="1" applyAlignment="1">
      <alignment vertical="top"/>
    </xf>
    <xf numFmtId="0" fontId="9" fillId="0" borderId="7" xfId="0" applyNumberFormat="1" applyFont="1" applyBorder="1" applyAlignment="1">
      <alignment vertical="top"/>
    </xf>
    <xf numFmtId="0" fontId="9" fillId="0" borderId="5" xfId="0" applyNumberFormat="1" applyFont="1" applyFill="1" applyBorder="1" applyAlignment="1">
      <alignment vertical="top"/>
    </xf>
    <xf numFmtId="0" fontId="11" fillId="0" borderId="5" xfId="0" applyFont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0"/>
  <sheetViews>
    <sheetView tabSelected="1" workbookViewId="0" topLeftCell="A233">
      <selection activeCell="G167" sqref="G167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6.125" style="0" customWidth="1"/>
    <col min="4" max="4" width="25.00390625" style="0" customWidth="1"/>
    <col min="5" max="5" width="11.125" style="13" customWidth="1"/>
    <col min="6" max="6" width="10.875" style="0" customWidth="1"/>
    <col min="7" max="7" width="11.00390625" style="0" customWidth="1"/>
    <col min="8" max="8" width="10.625" style="13" customWidth="1"/>
    <col min="9" max="9" width="5.625" style="30" customWidth="1"/>
    <col min="10" max="10" width="5.25390625" style="30" customWidth="1"/>
    <col min="11" max="11" width="5.00390625" style="0" hidden="1" customWidth="1"/>
    <col min="12" max="12" width="8.625" style="0" customWidth="1"/>
    <col min="13" max="13" width="8.875" style="0" customWidth="1"/>
    <col min="14" max="14" width="10.00390625" style="0" customWidth="1"/>
    <col min="15" max="15" width="11.00390625" style="0" customWidth="1"/>
  </cols>
  <sheetData>
    <row r="1" spans="1:14" ht="12.75">
      <c r="A1" s="1"/>
      <c r="B1" s="1"/>
      <c r="C1" s="1"/>
      <c r="D1" s="2"/>
      <c r="E1" s="23"/>
      <c r="F1" s="142"/>
      <c r="G1" s="142"/>
      <c r="H1" s="142"/>
      <c r="I1" s="142"/>
      <c r="J1" s="142"/>
      <c r="K1" s="142"/>
      <c r="L1" s="26"/>
      <c r="M1" s="26"/>
      <c r="N1" s="26"/>
    </row>
    <row r="2" spans="1:14" ht="12.75">
      <c r="A2" s="3"/>
      <c r="B2" s="3"/>
      <c r="C2" s="3"/>
      <c r="D2" s="4"/>
      <c r="E2" s="24"/>
      <c r="F2" s="27"/>
      <c r="G2" s="142"/>
      <c r="H2" s="142"/>
      <c r="I2" s="142"/>
      <c r="J2" s="142"/>
      <c r="K2" s="11"/>
      <c r="L2" s="26"/>
      <c r="M2" s="26"/>
      <c r="N2" s="26"/>
    </row>
    <row r="3" spans="1:15" ht="74.25" customHeight="1">
      <c r="A3" s="6" t="s">
        <v>0</v>
      </c>
      <c r="B3" s="6" t="s">
        <v>1</v>
      </c>
      <c r="C3" s="6" t="s">
        <v>2</v>
      </c>
      <c r="D3" s="5" t="s">
        <v>37</v>
      </c>
      <c r="E3" s="18" t="s">
        <v>82</v>
      </c>
      <c r="F3" s="7" t="s">
        <v>134</v>
      </c>
      <c r="G3" s="7" t="s">
        <v>36</v>
      </c>
      <c r="H3" s="18" t="s">
        <v>135</v>
      </c>
      <c r="I3" s="128" t="s">
        <v>38</v>
      </c>
      <c r="J3" s="29" t="s">
        <v>39</v>
      </c>
      <c r="K3" s="25"/>
      <c r="L3" s="28" t="s">
        <v>77</v>
      </c>
      <c r="M3" s="28" t="s">
        <v>80</v>
      </c>
      <c r="N3" s="28" t="s">
        <v>79</v>
      </c>
      <c r="O3" s="115" t="s">
        <v>78</v>
      </c>
    </row>
    <row r="4" spans="1:15" ht="12.75">
      <c r="A4" s="10">
        <v>2</v>
      </c>
      <c r="B4" s="10">
        <v>3</v>
      </c>
      <c r="C4" s="10">
        <v>4</v>
      </c>
      <c r="D4" s="9">
        <v>5</v>
      </c>
      <c r="E4" s="17">
        <v>6</v>
      </c>
      <c r="F4" s="8">
        <v>7</v>
      </c>
      <c r="G4" s="8">
        <v>8</v>
      </c>
      <c r="H4" s="17">
        <v>9</v>
      </c>
      <c r="I4" s="17">
        <v>10</v>
      </c>
      <c r="J4" s="17">
        <v>11</v>
      </c>
      <c r="K4" s="22"/>
      <c r="L4" s="21">
        <v>12</v>
      </c>
      <c r="M4" s="21">
        <v>13</v>
      </c>
      <c r="N4" s="21">
        <v>14</v>
      </c>
      <c r="O4" s="111">
        <v>15</v>
      </c>
    </row>
    <row r="5" spans="1:15" s="15" customFormat="1" ht="12.75">
      <c r="A5" s="133" t="s">
        <v>3</v>
      </c>
      <c r="B5" s="36"/>
      <c r="C5" s="36"/>
      <c r="D5" s="32" t="s">
        <v>47</v>
      </c>
      <c r="E5" s="33">
        <f>E6</f>
        <v>872176.38</v>
      </c>
      <c r="F5" s="33">
        <f>F6</f>
        <v>434540</v>
      </c>
      <c r="G5" s="33">
        <f>G6</f>
        <v>531860</v>
      </c>
      <c r="H5" s="33">
        <f>H6</f>
        <v>509634.24000000005</v>
      </c>
      <c r="I5" s="86">
        <f>(H5/G5)*100</f>
        <v>95.82112586018879</v>
      </c>
      <c r="J5" s="86">
        <f>(H5/E5)*100</f>
        <v>58.43247440385855</v>
      </c>
      <c r="K5" s="34"/>
      <c r="L5" s="35">
        <f>L6</f>
        <v>246.75</v>
      </c>
      <c r="M5" s="35">
        <f>M6</f>
        <v>0</v>
      </c>
      <c r="N5" s="35">
        <f>N6</f>
        <v>509634.24000000005</v>
      </c>
      <c r="O5" s="113">
        <f>G5-(H5-L5)</f>
        <v>22472.50999999995</v>
      </c>
    </row>
    <row r="6" spans="1:15" ht="19.5" customHeight="1">
      <c r="A6" s="135"/>
      <c r="B6" s="149" t="s">
        <v>4</v>
      </c>
      <c r="C6" s="37"/>
      <c r="D6" s="38" t="s">
        <v>5</v>
      </c>
      <c r="E6" s="39">
        <f>E7+E18</f>
        <v>872176.38</v>
      </c>
      <c r="F6" s="39">
        <f aca="true" t="shared" si="0" ref="F6:N6">F7+F18</f>
        <v>434540</v>
      </c>
      <c r="G6" s="39">
        <f t="shared" si="0"/>
        <v>531860</v>
      </c>
      <c r="H6" s="39">
        <f t="shared" si="0"/>
        <v>509634.24000000005</v>
      </c>
      <c r="I6" s="86">
        <f aca="true" t="shared" si="1" ref="I6:I68">(H6/G6)*100</f>
        <v>95.82112586018879</v>
      </c>
      <c r="J6" s="86">
        <f>(H6/E6)*100</f>
        <v>58.43247440385855</v>
      </c>
      <c r="K6" s="39">
        <f t="shared" si="0"/>
        <v>0</v>
      </c>
      <c r="L6" s="39">
        <f t="shared" si="0"/>
        <v>246.75</v>
      </c>
      <c r="M6" s="39">
        <f t="shared" si="0"/>
        <v>0</v>
      </c>
      <c r="N6" s="39">
        <f t="shared" si="0"/>
        <v>509634.24000000005</v>
      </c>
      <c r="O6" s="112">
        <f>G6-(H6+L6)</f>
        <v>21979.00999999995</v>
      </c>
    </row>
    <row r="7" spans="1:15" s="14" customFormat="1" ht="20.25" customHeight="1">
      <c r="A7" s="135"/>
      <c r="B7" s="135"/>
      <c r="C7" s="143">
        <v>6050</v>
      </c>
      <c r="D7" s="38" t="s">
        <v>15</v>
      </c>
      <c r="E7" s="39">
        <f>E13+E14+E12+E15+E16+E10+E9+E11+E17+E8</f>
        <v>872176.38</v>
      </c>
      <c r="F7" s="39">
        <f aca="true" t="shared" si="2" ref="F7:O7">F13+F14+F12+F15+F16+F10+F9+F11+F17+F8</f>
        <v>433540</v>
      </c>
      <c r="G7" s="39">
        <f t="shared" si="2"/>
        <v>291860</v>
      </c>
      <c r="H7" s="39">
        <f t="shared" si="2"/>
        <v>269634.24000000005</v>
      </c>
      <c r="I7" s="86">
        <f t="shared" si="1"/>
        <v>92.38478722675258</v>
      </c>
      <c r="J7" s="86">
        <f>(H7/E7)*100</f>
        <v>30.91510458010799</v>
      </c>
      <c r="K7" s="39">
        <f t="shared" si="2"/>
        <v>0</v>
      </c>
      <c r="L7" s="39">
        <f t="shared" si="2"/>
        <v>246.75</v>
      </c>
      <c r="M7" s="39">
        <f t="shared" si="2"/>
        <v>0</v>
      </c>
      <c r="N7" s="39">
        <f t="shared" si="2"/>
        <v>269634.24000000005</v>
      </c>
      <c r="O7" s="39">
        <f t="shared" si="2"/>
        <v>3223.5199999999895</v>
      </c>
    </row>
    <row r="8" spans="1:15" s="14" customFormat="1" ht="12.75" customHeight="1">
      <c r="A8" s="135"/>
      <c r="B8" s="135"/>
      <c r="C8" s="131"/>
      <c r="D8" s="45" t="s">
        <v>183</v>
      </c>
      <c r="E8" s="46"/>
      <c r="F8" s="46"/>
      <c r="G8" s="46">
        <v>15860</v>
      </c>
      <c r="H8" s="46"/>
      <c r="I8" s="87">
        <f t="shared" si="1"/>
        <v>0</v>
      </c>
      <c r="J8" s="86"/>
      <c r="K8" s="122"/>
      <c r="L8" s="46"/>
      <c r="M8" s="46"/>
      <c r="N8" s="46"/>
      <c r="O8" s="121"/>
    </row>
    <row r="9" spans="1:15" s="119" customFormat="1" ht="21" customHeight="1">
      <c r="A9" s="135"/>
      <c r="B9" s="135"/>
      <c r="C9" s="131"/>
      <c r="D9" s="45" t="s">
        <v>161</v>
      </c>
      <c r="E9" s="46"/>
      <c r="F9" s="46"/>
      <c r="G9" s="46">
        <v>5000</v>
      </c>
      <c r="H9" s="46">
        <v>4221.2</v>
      </c>
      <c r="I9" s="87">
        <f t="shared" si="1"/>
        <v>84.42399999999999</v>
      </c>
      <c r="J9" s="86"/>
      <c r="K9" s="122"/>
      <c r="L9" s="46"/>
      <c r="M9" s="46"/>
      <c r="N9" s="46">
        <v>4221.2</v>
      </c>
      <c r="O9" s="121"/>
    </row>
    <row r="10" spans="1:15" s="119" customFormat="1" ht="13.5" customHeight="1">
      <c r="A10" s="135"/>
      <c r="B10" s="135"/>
      <c r="C10" s="131"/>
      <c r="D10" s="45" t="s">
        <v>158</v>
      </c>
      <c r="E10" s="46"/>
      <c r="F10" s="46"/>
      <c r="G10" s="46">
        <v>2000</v>
      </c>
      <c r="H10" s="46"/>
      <c r="I10" s="87">
        <f t="shared" si="1"/>
        <v>0</v>
      </c>
      <c r="J10" s="86"/>
      <c r="K10" s="40"/>
      <c r="L10" s="73"/>
      <c r="M10" s="73"/>
      <c r="N10" s="73"/>
      <c r="O10" s="121"/>
    </row>
    <row r="11" spans="1:15" s="119" customFormat="1" ht="20.25" customHeight="1">
      <c r="A11" s="135"/>
      <c r="B11" s="135"/>
      <c r="C11" s="131"/>
      <c r="D11" s="45" t="s">
        <v>159</v>
      </c>
      <c r="E11" s="46"/>
      <c r="F11" s="46"/>
      <c r="G11" s="46">
        <v>8300</v>
      </c>
      <c r="H11" s="46">
        <v>8257.97</v>
      </c>
      <c r="I11" s="87">
        <f t="shared" si="1"/>
        <v>99.49361445783131</v>
      </c>
      <c r="J11" s="86"/>
      <c r="K11" s="40"/>
      <c r="L11" s="73"/>
      <c r="M11" s="73"/>
      <c r="N11" s="73">
        <v>8257.97</v>
      </c>
      <c r="O11" s="121"/>
    </row>
    <row r="12" spans="1:15" s="14" customFormat="1" ht="22.5">
      <c r="A12" s="135"/>
      <c r="B12" s="135"/>
      <c r="C12" s="131"/>
      <c r="D12" s="45" t="s">
        <v>63</v>
      </c>
      <c r="E12" s="46">
        <v>840676.38</v>
      </c>
      <c r="F12" s="46">
        <v>422000</v>
      </c>
      <c r="G12" s="47">
        <v>257000</v>
      </c>
      <c r="H12" s="47">
        <v>253529.73</v>
      </c>
      <c r="I12" s="87">
        <f t="shared" si="1"/>
        <v>98.64970038910506</v>
      </c>
      <c r="J12" s="87">
        <f>(H12/E12)*100</f>
        <v>30.157827200997367</v>
      </c>
      <c r="K12" s="43"/>
      <c r="L12" s="46">
        <v>246.75</v>
      </c>
      <c r="M12" s="39"/>
      <c r="N12" s="39">
        <v>253529.73</v>
      </c>
      <c r="O12" s="112">
        <f aca="true" t="shared" si="3" ref="O12:O69">G12-(H12+L12)</f>
        <v>3223.5199999999895</v>
      </c>
    </row>
    <row r="13" spans="1:15" s="12" customFormat="1" ht="22.5" customHeight="1">
      <c r="A13" s="135"/>
      <c r="B13" s="135"/>
      <c r="C13" s="144"/>
      <c r="D13" s="45" t="s">
        <v>7</v>
      </c>
      <c r="E13" s="46">
        <v>15100</v>
      </c>
      <c r="F13" s="46">
        <v>1000</v>
      </c>
      <c r="G13" s="46"/>
      <c r="H13" s="46"/>
      <c r="I13" s="87"/>
      <c r="J13" s="86"/>
      <c r="K13" s="40"/>
      <c r="L13" s="48"/>
      <c r="M13" s="48"/>
      <c r="N13" s="97"/>
      <c r="O13" s="112">
        <f t="shared" si="3"/>
        <v>0</v>
      </c>
    </row>
    <row r="14" spans="1:15" s="12" customFormat="1" ht="21" customHeight="1">
      <c r="A14" s="135"/>
      <c r="B14" s="135"/>
      <c r="C14" s="144"/>
      <c r="D14" s="45" t="s">
        <v>34</v>
      </c>
      <c r="E14" s="46">
        <v>16400</v>
      </c>
      <c r="F14" s="46">
        <v>1000</v>
      </c>
      <c r="G14" s="46"/>
      <c r="H14" s="46"/>
      <c r="I14" s="87"/>
      <c r="J14" s="86"/>
      <c r="K14" s="40"/>
      <c r="L14" s="48"/>
      <c r="M14" s="48"/>
      <c r="N14" s="97"/>
      <c r="O14" s="112">
        <f t="shared" si="3"/>
        <v>0</v>
      </c>
    </row>
    <row r="15" spans="1:15" s="12" customFormat="1" ht="10.5" customHeight="1">
      <c r="A15" s="135"/>
      <c r="B15" s="135"/>
      <c r="C15" s="144"/>
      <c r="D15" s="45" t="s">
        <v>83</v>
      </c>
      <c r="E15" s="46"/>
      <c r="F15" s="46">
        <v>8540</v>
      </c>
      <c r="G15" s="46"/>
      <c r="H15" s="46"/>
      <c r="I15" s="87"/>
      <c r="J15" s="86"/>
      <c r="K15" s="40"/>
      <c r="L15" s="48"/>
      <c r="M15" s="48"/>
      <c r="N15" s="97"/>
      <c r="O15" s="112">
        <f t="shared" si="3"/>
        <v>0</v>
      </c>
    </row>
    <row r="16" spans="1:15" s="12" customFormat="1" ht="22.5" customHeight="1">
      <c r="A16" s="135"/>
      <c r="B16" s="135"/>
      <c r="C16" s="144"/>
      <c r="D16" s="45" t="s">
        <v>136</v>
      </c>
      <c r="E16" s="46"/>
      <c r="F16" s="46">
        <v>1000</v>
      </c>
      <c r="G16" s="46"/>
      <c r="H16" s="46"/>
      <c r="I16" s="87"/>
      <c r="J16" s="86"/>
      <c r="K16" s="40"/>
      <c r="L16" s="48"/>
      <c r="M16" s="48"/>
      <c r="N16" s="97"/>
      <c r="O16" s="112">
        <f t="shared" si="3"/>
        <v>0</v>
      </c>
    </row>
    <row r="17" spans="1:15" s="12" customFormat="1" ht="11.25" customHeight="1">
      <c r="A17" s="135"/>
      <c r="B17" s="135"/>
      <c r="C17" s="132"/>
      <c r="D17" s="45" t="s">
        <v>160</v>
      </c>
      <c r="E17" s="46"/>
      <c r="F17" s="46"/>
      <c r="G17" s="46">
        <v>3700</v>
      </c>
      <c r="H17" s="46">
        <v>3625.34</v>
      </c>
      <c r="I17" s="87">
        <f t="shared" si="1"/>
        <v>97.98216216216217</v>
      </c>
      <c r="J17" s="86"/>
      <c r="K17" s="40"/>
      <c r="L17" s="48"/>
      <c r="M17" s="48"/>
      <c r="N17" s="97">
        <v>3625.34</v>
      </c>
      <c r="O17" s="112"/>
    </row>
    <row r="18" spans="1:15" s="19" customFormat="1" ht="21" customHeight="1">
      <c r="A18" s="135"/>
      <c r="B18" s="135"/>
      <c r="C18" s="143">
        <v>6059</v>
      </c>
      <c r="D18" s="38" t="s">
        <v>15</v>
      </c>
      <c r="E18" s="39">
        <f>E19+E20+E21</f>
        <v>0</v>
      </c>
      <c r="F18" s="39">
        <f aca="true" t="shared" si="4" ref="F18:N18">F19+F20+F21</f>
        <v>1000</v>
      </c>
      <c r="G18" s="39">
        <f t="shared" si="4"/>
        <v>240000</v>
      </c>
      <c r="H18" s="39">
        <f t="shared" si="4"/>
        <v>240000</v>
      </c>
      <c r="I18" s="86">
        <f t="shared" si="1"/>
        <v>100</v>
      </c>
      <c r="J18" s="86"/>
      <c r="K18" s="39">
        <f t="shared" si="4"/>
        <v>0</v>
      </c>
      <c r="L18" s="39">
        <f t="shared" si="4"/>
        <v>0</v>
      </c>
      <c r="M18" s="39">
        <f t="shared" si="4"/>
        <v>0</v>
      </c>
      <c r="N18" s="39">
        <f t="shared" si="4"/>
        <v>240000</v>
      </c>
      <c r="O18" s="112">
        <f t="shared" si="3"/>
        <v>0</v>
      </c>
    </row>
    <row r="19" spans="1:15" s="12" customFormat="1" ht="21.75" customHeight="1">
      <c r="A19" s="135"/>
      <c r="B19" s="135"/>
      <c r="C19" s="144"/>
      <c r="D19" s="45" t="s">
        <v>55</v>
      </c>
      <c r="E19" s="46"/>
      <c r="F19" s="46">
        <v>500</v>
      </c>
      <c r="G19" s="46">
        <v>40000</v>
      </c>
      <c r="H19" s="46">
        <v>40000</v>
      </c>
      <c r="I19" s="87">
        <f t="shared" si="1"/>
        <v>100</v>
      </c>
      <c r="J19" s="86"/>
      <c r="K19" s="40"/>
      <c r="L19" s="48"/>
      <c r="M19" s="48"/>
      <c r="N19" s="97">
        <v>40000</v>
      </c>
      <c r="O19" s="112">
        <f t="shared" si="3"/>
        <v>0</v>
      </c>
    </row>
    <row r="20" spans="1:15" s="12" customFormat="1" ht="20.25" customHeight="1">
      <c r="A20" s="135"/>
      <c r="B20" s="135"/>
      <c r="C20" s="145"/>
      <c r="D20" s="45" t="s">
        <v>56</v>
      </c>
      <c r="E20" s="46"/>
      <c r="F20" s="46">
        <v>500</v>
      </c>
      <c r="G20" s="46"/>
      <c r="H20" s="46"/>
      <c r="I20" s="87"/>
      <c r="J20" s="86"/>
      <c r="K20" s="40"/>
      <c r="L20" s="48"/>
      <c r="M20" s="48"/>
      <c r="N20" s="97"/>
      <c r="O20" s="112">
        <f t="shared" si="3"/>
        <v>0</v>
      </c>
    </row>
    <row r="21" spans="1:15" s="12" customFormat="1" ht="20.25" customHeight="1">
      <c r="A21" s="135"/>
      <c r="B21" s="135"/>
      <c r="C21" s="117"/>
      <c r="D21" s="45" t="s">
        <v>63</v>
      </c>
      <c r="E21" s="46"/>
      <c r="F21" s="46"/>
      <c r="G21" s="46">
        <v>200000</v>
      </c>
      <c r="H21" s="46">
        <v>200000</v>
      </c>
      <c r="I21" s="87">
        <f t="shared" si="1"/>
        <v>100</v>
      </c>
      <c r="J21" s="86"/>
      <c r="K21" s="40"/>
      <c r="L21" s="48"/>
      <c r="M21" s="48"/>
      <c r="N21" s="97">
        <v>200000</v>
      </c>
      <c r="O21" s="112"/>
    </row>
    <row r="22" spans="1:15" s="15" customFormat="1" ht="12.75">
      <c r="A22" s="134">
        <v>600</v>
      </c>
      <c r="B22" s="53"/>
      <c r="C22" s="53"/>
      <c r="D22" s="54" t="s">
        <v>48</v>
      </c>
      <c r="E22" s="33">
        <f aca="true" t="shared" si="5" ref="E22:N22">E35+E31+E23</f>
        <v>2538363.93</v>
      </c>
      <c r="F22" s="33">
        <f t="shared" si="5"/>
        <v>1982178</v>
      </c>
      <c r="G22" s="33">
        <f t="shared" si="5"/>
        <v>2573081</v>
      </c>
      <c r="H22" s="33">
        <f t="shared" si="5"/>
        <v>2353501.93</v>
      </c>
      <c r="I22" s="87">
        <f t="shared" si="1"/>
        <v>91.46629779629947</v>
      </c>
      <c r="J22" s="86">
        <f>(H22/E22)*100</f>
        <v>92.71727754183775</v>
      </c>
      <c r="K22" s="33">
        <f t="shared" si="5"/>
        <v>0</v>
      </c>
      <c r="L22" s="33">
        <f t="shared" si="5"/>
        <v>11707.92</v>
      </c>
      <c r="M22" s="33">
        <f t="shared" si="5"/>
        <v>314350</v>
      </c>
      <c r="N22" s="33">
        <f t="shared" si="5"/>
        <v>2039151.9300000002</v>
      </c>
      <c r="O22" s="113">
        <f t="shared" si="3"/>
        <v>207871.1499999999</v>
      </c>
    </row>
    <row r="23" spans="1:15" s="15" customFormat="1" ht="12.75">
      <c r="A23" s="139"/>
      <c r="B23" s="134">
        <v>60013</v>
      </c>
      <c r="C23" s="53"/>
      <c r="D23" s="54" t="s">
        <v>84</v>
      </c>
      <c r="E23" s="33">
        <f>E24+E28</f>
        <v>147510.1</v>
      </c>
      <c r="F23" s="33">
        <f>F24+F28</f>
        <v>560000</v>
      </c>
      <c r="G23" s="33">
        <f>G24+G28</f>
        <v>710000</v>
      </c>
      <c r="H23" s="33">
        <f>H24+H28</f>
        <v>707390.98</v>
      </c>
      <c r="I23" s="86">
        <f t="shared" si="1"/>
        <v>99.6325323943662</v>
      </c>
      <c r="J23" s="86">
        <f>(H23/E23)*100</f>
        <v>479.55426780945845</v>
      </c>
      <c r="K23" s="33">
        <f>K24+K28</f>
        <v>0</v>
      </c>
      <c r="L23" s="33">
        <f>L24+L28</f>
        <v>558.62</v>
      </c>
      <c r="M23" s="33">
        <f>M24+M28</f>
        <v>0</v>
      </c>
      <c r="N23" s="33">
        <f>N24+N28</f>
        <v>707390.98</v>
      </c>
      <c r="O23" s="113">
        <f t="shared" si="3"/>
        <v>2050.4000000000233</v>
      </c>
    </row>
    <row r="24" spans="1:15" s="15" customFormat="1" ht="21">
      <c r="A24" s="139"/>
      <c r="B24" s="139"/>
      <c r="C24" s="134">
        <v>6050</v>
      </c>
      <c r="D24" s="38" t="s">
        <v>15</v>
      </c>
      <c r="E24" s="33">
        <f>E25+E26+E27</f>
        <v>119344.75</v>
      </c>
      <c r="F24" s="33">
        <f>F25+F26+F27</f>
        <v>560000</v>
      </c>
      <c r="G24" s="33">
        <f>G25+G26+G27</f>
        <v>710000</v>
      </c>
      <c r="H24" s="33">
        <f>H25+H26+H27</f>
        <v>707390.98</v>
      </c>
      <c r="I24" s="86">
        <f t="shared" si="1"/>
        <v>99.6325323943662</v>
      </c>
      <c r="J24" s="86">
        <f>(H24/E24)*100</f>
        <v>592.7290308119964</v>
      </c>
      <c r="K24" s="33">
        <f>K25+K26+K27</f>
        <v>0</v>
      </c>
      <c r="L24" s="33">
        <f>L25+L26+L27</f>
        <v>558.62</v>
      </c>
      <c r="M24" s="33">
        <f>M25+M26+M27</f>
        <v>0</v>
      </c>
      <c r="N24" s="33">
        <f>N25+N26+N27</f>
        <v>707390.98</v>
      </c>
      <c r="O24" s="113">
        <f t="shared" si="3"/>
        <v>2050.4000000000233</v>
      </c>
    </row>
    <row r="25" spans="1:15" s="15" customFormat="1" ht="33.75" customHeight="1">
      <c r="A25" s="139"/>
      <c r="B25" s="139"/>
      <c r="C25" s="140"/>
      <c r="D25" s="58" t="s">
        <v>85</v>
      </c>
      <c r="E25" s="60">
        <v>14535.95</v>
      </c>
      <c r="F25" s="60">
        <v>385000</v>
      </c>
      <c r="G25" s="60">
        <v>535000</v>
      </c>
      <c r="H25" s="60">
        <v>532944.95</v>
      </c>
      <c r="I25" s="87">
        <f t="shared" si="1"/>
        <v>99.61587850467288</v>
      </c>
      <c r="J25" s="87">
        <f>(H25/E25)*100</f>
        <v>3666.392289461645</v>
      </c>
      <c r="K25" s="105"/>
      <c r="L25" s="59">
        <v>94.44</v>
      </c>
      <c r="M25" s="59"/>
      <c r="N25" s="60">
        <v>532944.95</v>
      </c>
      <c r="O25" s="112">
        <f t="shared" si="3"/>
        <v>1960.6100000001024</v>
      </c>
    </row>
    <row r="26" spans="1:15" s="15" customFormat="1" ht="12.75">
      <c r="A26" s="139"/>
      <c r="B26" s="139"/>
      <c r="C26" s="140"/>
      <c r="D26" s="58" t="s">
        <v>86</v>
      </c>
      <c r="E26" s="60">
        <v>76610</v>
      </c>
      <c r="F26" s="60">
        <v>175000</v>
      </c>
      <c r="G26" s="60">
        <v>175000</v>
      </c>
      <c r="H26" s="60">
        <v>174446.03</v>
      </c>
      <c r="I26" s="87">
        <f t="shared" si="1"/>
        <v>99.68344571428571</v>
      </c>
      <c r="J26" s="87">
        <f>(H26/E26)*100</f>
        <v>227.70660488186923</v>
      </c>
      <c r="K26" s="105"/>
      <c r="L26" s="59">
        <v>464.18</v>
      </c>
      <c r="M26" s="59"/>
      <c r="N26" s="60">
        <v>174446.03</v>
      </c>
      <c r="O26" s="112">
        <f t="shared" si="3"/>
        <v>89.79000000000815</v>
      </c>
    </row>
    <row r="27" spans="1:15" s="15" customFormat="1" ht="22.5">
      <c r="A27" s="139"/>
      <c r="B27" s="140"/>
      <c r="C27" s="141"/>
      <c r="D27" s="58" t="s">
        <v>112</v>
      </c>
      <c r="E27" s="60">
        <v>28198.8</v>
      </c>
      <c r="F27" s="60"/>
      <c r="G27" s="60"/>
      <c r="H27" s="60"/>
      <c r="I27" s="87"/>
      <c r="J27" s="86"/>
      <c r="K27" s="105"/>
      <c r="L27" s="59"/>
      <c r="M27" s="59"/>
      <c r="N27" s="60"/>
      <c r="O27" s="112">
        <f t="shared" si="3"/>
        <v>0</v>
      </c>
    </row>
    <row r="28" spans="1:15" s="15" customFormat="1" ht="21">
      <c r="A28" s="139"/>
      <c r="B28" s="140"/>
      <c r="C28" s="146">
        <v>6060</v>
      </c>
      <c r="D28" s="38" t="s">
        <v>16</v>
      </c>
      <c r="E28" s="33">
        <f>E29+E30</f>
        <v>28165.35</v>
      </c>
      <c r="F28" s="33">
        <f>F29+F30</f>
        <v>0</v>
      </c>
      <c r="G28" s="33">
        <f>G29+G30</f>
        <v>0</v>
      </c>
      <c r="H28" s="33">
        <f>H29+H30</f>
        <v>0</v>
      </c>
      <c r="I28" s="87"/>
      <c r="J28" s="86"/>
      <c r="K28" s="104"/>
      <c r="L28" s="64"/>
      <c r="M28" s="64"/>
      <c r="N28" s="33"/>
      <c r="O28" s="112">
        <f t="shared" si="3"/>
        <v>0</v>
      </c>
    </row>
    <row r="29" spans="1:15" s="15" customFormat="1" ht="12.75">
      <c r="A29" s="139"/>
      <c r="B29" s="140"/>
      <c r="C29" s="147"/>
      <c r="D29" s="58" t="s">
        <v>113</v>
      </c>
      <c r="E29" s="60">
        <v>6182.19</v>
      </c>
      <c r="F29" s="60"/>
      <c r="G29" s="60"/>
      <c r="H29" s="60"/>
      <c r="I29" s="87"/>
      <c r="J29" s="86"/>
      <c r="K29" s="105"/>
      <c r="L29" s="59"/>
      <c r="M29" s="59"/>
      <c r="N29" s="60"/>
      <c r="O29" s="112">
        <f t="shared" si="3"/>
        <v>0</v>
      </c>
    </row>
    <row r="30" spans="1:15" s="15" customFormat="1" ht="22.5">
      <c r="A30" s="139"/>
      <c r="B30" s="141"/>
      <c r="C30" s="148"/>
      <c r="D30" s="58" t="s">
        <v>112</v>
      </c>
      <c r="E30" s="60">
        <v>21983.16</v>
      </c>
      <c r="F30" s="60"/>
      <c r="G30" s="60"/>
      <c r="H30" s="60"/>
      <c r="I30" s="87"/>
      <c r="J30" s="86"/>
      <c r="K30" s="105"/>
      <c r="L30" s="59"/>
      <c r="M30" s="59"/>
      <c r="N30" s="60"/>
      <c r="O30" s="112">
        <f t="shared" si="3"/>
        <v>0</v>
      </c>
    </row>
    <row r="31" spans="1:15" s="15" customFormat="1" ht="12.75">
      <c r="A31" s="135"/>
      <c r="B31" s="134">
        <v>60014</v>
      </c>
      <c r="C31" s="53"/>
      <c r="D31" s="54" t="s">
        <v>43</v>
      </c>
      <c r="E31" s="33">
        <f>E32</f>
        <v>224822.03</v>
      </c>
      <c r="F31" s="33">
        <f aca="true" t="shared" si="6" ref="F31:N31">F32</f>
        <v>300000</v>
      </c>
      <c r="G31" s="33">
        <f t="shared" si="6"/>
        <v>0</v>
      </c>
      <c r="H31" s="33">
        <f t="shared" si="6"/>
        <v>0</v>
      </c>
      <c r="I31" s="87"/>
      <c r="J31" s="86"/>
      <c r="K31" s="33">
        <f t="shared" si="6"/>
        <v>0</v>
      </c>
      <c r="L31" s="33">
        <f t="shared" si="6"/>
        <v>0</v>
      </c>
      <c r="M31" s="33">
        <f t="shared" si="6"/>
        <v>0</v>
      </c>
      <c r="N31" s="33">
        <f t="shared" si="6"/>
        <v>0</v>
      </c>
      <c r="O31" s="114">
        <f t="shared" si="3"/>
        <v>0</v>
      </c>
    </row>
    <row r="32" spans="1:15" s="20" customFormat="1" ht="21">
      <c r="A32" s="135"/>
      <c r="B32" s="139"/>
      <c r="C32" s="134">
        <v>6050</v>
      </c>
      <c r="D32" s="38" t="s">
        <v>15</v>
      </c>
      <c r="E32" s="33">
        <f>E33+E34</f>
        <v>224822.03</v>
      </c>
      <c r="F32" s="33">
        <f aca="true" t="shared" si="7" ref="F32:N32">F33+F34</f>
        <v>300000</v>
      </c>
      <c r="G32" s="33">
        <f t="shared" si="7"/>
        <v>0</v>
      </c>
      <c r="H32" s="33">
        <f t="shared" si="7"/>
        <v>0</v>
      </c>
      <c r="I32" s="87"/>
      <c r="J32" s="86"/>
      <c r="K32" s="33">
        <f t="shared" si="7"/>
        <v>0</v>
      </c>
      <c r="L32" s="33">
        <f t="shared" si="7"/>
        <v>0</v>
      </c>
      <c r="M32" s="33">
        <f t="shared" si="7"/>
        <v>0</v>
      </c>
      <c r="N32" s="33">
        <f t="shared" si="7"/>
        <v>0</v>
      </c>
      <c r="O32" s="114">
        <f t="shared" si="3"/>
        <v>0</v>
      </c>
    </row>
    <row r="33" spans="1:15" s="15" customFormat="1" ht="9" customHeight="1">
      <c r="A33" s="135"/>
      <c r="B33" s="139"/>
      <c r="C33" s="139"/>
      <c r="D33" s="58" t="s">
        <v>137</v>
      </c>
      <c r="E33" s="33"/>
      <c r="F33" s="59">
        <v>300000</v>
      </c>
      <c r="G33" s="59"/>
      <c r="H33" s="59"/>
      <c r="I33" s="87"/>
      <c r="J33" s="86"/>
      <c r="K33" s="34"/>
      <c r="L33" s="99"/>
      <c r="M33" s="99"/>
      <c r="N33" s="99"/>
      <c r="O33" s="112">
        <f t="shared" si="3"/>
        <v>0</v>
      </c>
    </row>
    <row r="34" spans="1:15" s="15" customFormat="1" ht="23.25" customHeight="1">
      <c r="A34" s="135"/>
      <c r="B34" s="140"/>
      <c r="C34" s="141"/>
      <c r="D34" s="45" t="s">
        <v>109</v>
      </c>
      <c r="E34" s="59">
        <v>224822.03</v>
      </c>
      <c r="F34" s="59"/>
      <c r="G34" s="59"/>
      <c r="H34" s="60"/>
      <c r="I34" s="87"/>
      <c r="J34" s="86"/>
      <c r="K34" s="34"/>
      <c r="L34" s="99"/>
      <c r="M34" s="99"/>
      <c r="N34" s="99"/>
      <c r="O34" s="112">
        <f t="shared" si="3"/>
        <v>0</v>
      </c>
    </row>
    <row r="35" spans="1:15" ht="11.25" customHeight="1">
      <c r="A35" s="135"/>
      <c r="B35" s="137">
        <v>60016</v>
      </c>
      <c r="C35" s="61"/>
      <c r="D35" s="38" t="s">
        <v>17</v>
      </c>
      <c r="E35" s="39">
        <f aca="true" t="shared" si="8" ref="E35:N35">E36+E66+E61+E63+E74</f>
        <v>2166031.8000000003</v>
      </c>
      <c r="F35" s="39">
        <f t="shared" si="8"/>
        <v>1122178</v>
      </c>
      <c r="G35" s="39">
        <f t="shared" si="8"/>
        <v>1863081</v>
      </c>
      <c r="H35" s="39">
        <f t="shared" si="8"/>
        <v>1646110.9500000002</v>
      </c>
      <c r="I35" s="86">
        <f t="shared" si="1"/>
        <v>88.35423419593674</v>
      </c>
      <c r="J35" s="86">
        <f>(H35/E35)*100</f>
        <v>75.99661971721746</v>
      </c>
      <c r="K35" s="39">
        <f t="shared" si="8"/>
        <v>0</v>
      </c>
      <c r="L35" s="39">
        <f t="shared" si="8"/>
        <v>11149.3</v>
      </c>
      <c r="M35" s="39">
        <f t="shared" si="8"/>
        <v>314350</v>
      </c>
      <c r="N35" s="39">
        <f t="shared" si="8"/>
        <v>1331760.9500000002</v>
      </c>
      <c r="O35" s="113">
        <f t="shared" si="3"/>
        <v>205820.74999999977</v>
      </c>
    </row>
    <row r="36" spans="1:15" s="14" customFormat="1" ht="18" customHeight="1">
      <c r="A36" s="135"/>
      <c r="B36" s="135"/>
      <c r="C36" s="137">
        <v>6050</v>
      </c>
      <c r="D36" s="38" t="s">
        <v>15</v>
      </c>
      <c r="E36" s="39">
        <f>E40+E41+E44+E43+E45+E39+E37+E42+E38+E46+E47+E50+E51+E52+E54+E53+E55+E56+E57+E58+E59+E60+E48+E49</f>
        <v>2056742.4200000002</v>
      </c>
      <c r="F36" s="39">
        <f aca="true" t="shared" si="9" ref="F36:N36">F40+F41+F44+F43+F45+F39+F37+F42+F38+F46+F47+F50+F51+F52+F54+F53+F55+F56+F57+F58+F59+F60+F48+F49</f>
        <v>285000</v>
      </c>
      <c r="G36" s="39">
        <f t="shared" si="9"/>
        <v>902965</v>
      </c>
      <c r="H36" s="39">
        <f t="shared" si="9"/>
        <v>728034.8200000001</v>
      </c>
      <c r="I36" s="86">
        <f t="shared" si="1"/>
        <v>80.62713615699391</v>
      </c>
      <c r="J36" s="86">
        <f>(H36/E36)*100</f>
        <v>35.39747189149723</v>
      </c>
      <c r="K36" s="39">
        <f t="shared" si="9"/>
        <v>0</v>
      </c>
      <c r="L36" s="39">
        <f t="shared" si="9"/>
        <v>7649.3</v>
      </c>
      <c r="M36" s="39">
        <f t="shared" si="9"/>
        <v>280000</v>
      </c>
      <c r="N36" s="39">
        <f t="shared" si="9"/>
        <v>448034.82000000007</v>
      </c>
      <c r="O36" s="113">
        <f t="shared" si="3"/>
        <v>167280.8799999999</v>
      </c>
    </row>
    <row r="37" spans="1:15" ht="26.25" customHeight="1">
      <c r="A37" s="135"/>
      <c r="B37" s="135"/>
      <c r="C37" s="135"/>
      <c r="D37" s="45" t="s">
        <v>87</v>
      </c>
      <c r="E37" s="47">
        <v>96642.77</v>
      </c>
      <c r="F37" s="46"/>
      <c r="G37" s="46"/>
      <c r="H37" s="46"/>
      <c r="I37" s="87"/>
      <c r="J37" s="86">
        <f>(H37/E37)*100</f>
        <v>0</v>
      </c>
      <c r="K37" s="40"/>
      <c r="L37" s="42"/>
      <c r="M37" s="42"/>
      <c r="N37" s="41"/>
      <c r="O37" s="112">
        <f t="shared" si="3"/>
        <v>0</v>
      </c>
    </row>
    <row r="38" spans="1:15" ht="12.75">
      <c r="A38" s="135"/>
      <c r="B38" s="135"/>
      <c r="C38" s="135"/>
      <c r="D38" s="45" t="s">
        <v>138</v>
      </c>
      <c r="E38" s="47"/>
      <c r="F38" s="46">
        <v>2000</v>
      </c>
      <c r="G38" s="47"/>
      <c r="H38" s="46"/>
      <c r="I38" s="87"/>
      <c r="J38" s="86"/>
      <c r="K38" s="40"/>
      <c r="L38" s="42"/>
      <c r="M38" s="42"/>
      <c r="N38" s="41"/>
      <c r="O38" s="112">
        <f t="shared" si="3"/>
        <v>0</v>
      </c>
    </row>
    <row r="39" spans="1:15" ht="12.75">
      <c r="A39" s="135"/>
      <c r="B39" s="135"/>
      <c r="C39" s="135"/>
      <c r="D39" s="45" t="s">
        <v>133</v>
      </c>
      <c r="E39" s="47">
        <v>97798.73</v>
      </c>
      <c r="F39" s="47"/>
      <c r="G39" s="46">
        <v>6500</v>
      </c>
      <c r="H39" s="46">
        <v>737.03</v>
      </c>
      <c r="I39" s="87">
        <f t="shared" si="1"/>
        <v>11.338923076923077</v>
      </c>
      <c r="J39" s="86">
        <f>(H39/E39)*100</f>
        <v>0.7536191932144722</v>
      </c>
      <c r="K39" s="40"/>
      <c r="L39" s="42">
        <v>1218.33</v>
      </c>
      <c r="M39" s="42"/>
      <c r="N39" s="41">
        <v>737.03</v>
      </c>
      <c r="O39" s="112">
        <f t="shared" si="3"/>
        <v>4544.64</v>
      </c>
    </row>
    <row r="40" spans="1:15" s="12" customFormat="1" ht="22.5" customHeight="1">
      <c r="A40" s="135"/>
      <c r="B40" s="135"/>
      <c r="C40" s="135"/>
      <c r="D40" s="45" t="s">
        <v>88</v>
      </c>
      <c r="E40" s="46">
        <v>28749.29</v>
      </c>
      <c r="F40" s="46"/>
      <c r="G40" s="46"/>
      <c r="H40" s="50"/>
      <c r="I40" s="87"/>
      <c r="J40" s="86">
        <f>(H40/E40)*100</f>
        <v>0</v>
      </c>
      <c r="K40" s="40"/>
      <c r="L40" s="38"/>
      <c r="M40" s="38"/>
      <c r="N40" s="50"/>
      <c r="O40" s="112">
        <f t="shared" si="3"/>
        <v>0</v>
      </c>
    </row>
    <row r="41" spans="1:15" s="12" customFormat="1" ht="12.75">
      <c r="A41" s="135"/>
      <c r="B41" s="135"/>
      <c r="C41" s="135"/>
      <c r="D41" s="45" t="s">
        <v>139</v>
      </c>
      <c r="E41" s="46"/>
      <c r="F41" s="46">
        <v>50000</v>
      </c>
      <c r="G41" s="46"/>
      <c r="H41" s="50"/>
      <c r="I41" s="87"/>
      <c r="J41" s="86"/>
      <c r="K41" s="40"/>
      <c r="L41" s="48"/>
      <c r="M41" s="48"/>
      <c r="N41" s="97"/>
      <c r="O41" s="112">
        <f t="shared" si="3"/>
        <v>0</v>
      </c>
    </row>
    <row r="42" spans="1:15" s="12" customFormat="1" ht="22.5">
      <c r="A42" s="135"/>
      <c r="B42" s="135"/>
      <c r="C42" s="135"/>
      <c r="D42" s="45" t="s">
        <v>89</v>
      </c>
      <c r="E42" s="46">
        <v>26046.94</v>
      </c>
      <c r="F42" s="46"/>
      <c r="G42" s="46"/>
      <c r="H42" s="50"/>
      <c r="I42" s="87"/>
      <c r="J42" s="86">
        <f>(H42/E42)*100</f>
        <v>0</v>
      </c>
      <c r="K42" s="40"/>
      <c r="L42" s="48"/>
      <c r="M42" s="48"/>
      <c r="N42" s="97"/>
      <c r="O42" s="112">
        <f t="shared" si="3"/>
        <v>0</v>
      </c>
    </row>
    <row r="43" spans="1:15" s="12" customFormat="1" ht="12" customHeight="1">
      <c r="A43" s="135"/>
      <c r="B43" s="135"/>
      <c r="C43" s="135"/>
      <c r="D43" s="58" t="s">
        <v>137</v>
      </c>
      <c r="E43" s="46"/>
      <c r="F43" s="46"/>
      <c r="G43" s="46">
        <v>585365</v>
      </c>
      <c r="H43" s="50">
        <v>585192.34</v>
      </c>
      <c r="I43" s="87">
        <f t="shared" si="1"/>
        <v>99.97050387365147</v>
      </c>
      <c r="J43" s="86"/>
      <c r="K43" s="40"/>
      <c r="L43" s="48"/>
      <c r="M43" s="97">
        <v>280000</v>
      </c>
      <c r="N43" s="97">
        <v>305192.34</v>
      </c>
      <c r="O43" s="112">
        <f t="shared" si="3"/>
        <v>172.6600000000326</v>
      </c>
    </row>
    <row r="44" spans="1:15" s="12" customFormat="1" ht="20.25" customHeight="1">
      <c r="A44" s="135"/>
      <c r="B44" s="135"/>
      <c r="C44" s="135"/>
      <c r="D44" s="62" t="s">
        <v>162</v>
      </c>
      <c r="E44" s="46"/>
      <c r="F44" s="46"/>
      <c r="G44" s="46">
        <v>62000</v>
      </c>
      <c r="H44" s="50">
        <v>61000</v>
      </c>
      <c r="I44" s="87">
        <f t="shared" si="1"/>
        <v>98.38709677419355</v>
      </c>
      <c r="J44" s="86"/>
      <c r="K44" s="40"/>
      <c r="L44" s="48"/>
      <c r="M44" s="48"/>
      <c r="N44" s="97">
        <v>61000</v>
      </c>
      <c r="O44" s="112">
        <f t="shared" si="3"/>
        <v>1000</v>
      </c>
    </row>
    <row r="45" spans="1:15" s="12" customFormat="1" ht="22.5">
      <c r="A45" s="135"/>
      <c r="B45" s="135"/>
      <c r="C45" s="135"/>
      <c r="D45" s="62" t="s">
        <v>90</v>
      </c>
      <c r="E45" s="60">
        <v>39039.34</v>
      </c>
      <c r="F45" s="60"/>
      <c r="G45" s="60"/>
      <c r="H45" s="50"/>
      <c r="I45" s="87"/>
      <c r="J45" s="86"/>
      <c r="K45" s="40"/>
      <c r="L45" s="48"/>
      <c r="M45" s="48"/>
      <c r="N45" s="97"/>
      <c r="O45" s="112">
        <f t="shared" si="3"/>
        <v>0</v>
      </c>
    </row>
    <row r="46" spans="1:15" s="12" customFormat="1" ht="23.25" customHeight="1">
      <c r="A46" s="135"/>
      <c r="B46" s="135"/>
      <c r="C46" s="135"/>
      <c r="D46" s="62" t="s">
        <v>64</v>
      </c>
      <c r="E46" s="60"/>
      <c r="F46" s="60"/>
      <c r="G46" s="60">
        <v>100</v>
      </c>
      <c r="H46" s="50">
        <v>66.89</v>
      </c>
      <c r="I46" s="87">
        <f t="shared" si="1"/>
        <v>66.89</v>
      </c>
      <c r="J46" s="86"/>
      <c r="K46" s="40"/>
      <c r="L46" s="48"/>
      <c r="M46" s="48"/>
      <c r="N46" s="97">
        <v>66.89</v>
      </c>
      <c r="O46" s="112">
        <f t="shared" si="3"/>
        <v>33.11</v>
      </c>
    </row>
    <row r="47" spans="1:15" s="12" customFormat="1" ht="25.5" customHeight="1">
      <c r="A47" s="135"/>
      <c r="B47" s="135"/>
      <c r="C47" s="135"/>
      <c r="D47" s="62" t="s">
        <v>65</v>
      </c>
      <c r="E47" s="60">
        <v>918008.46</v>
      </c>
      <c r="F47" s="60">
        <v>233000</v>
      </c>
      <c r="G47" s="60">
        <v>233000</v>
      </c>
      <c r="H47" s="50">
        <v>67049.56</v>
      </c>
      <c r="I47" s="87">
        <f t="shared" si="1"/>
        <v>28.77663519313305</v>
      </c>
      <c r="J47" s="86">
        <f>(H47/E47)*100</f>
        <v>7.303806328756492</v>
      </c>
      <c r="K47" s="40"/>
      <c r="L47" s="48">
        <v>6430.97</v>
      </c>
      <c r="M47" s="48"/>
      <c r="N47" s="97">
        <v>67049.56</v>
      </c>
      <c r="O47" s="112">
        <f t="shared" si="3"/>
        <v>159519.47</v>
      </c>
    </row>
    <row r="48" spans="1:15" s="12" customFormat="1" ht="14.25" customHeight="1">
      <c r="A48" s="135"/>
      <c r="B48" s="135"/>
      <c r="C48" s="135"/>
      <c r="D48" s="62" t="s">
        <v>184</v>
      </c>
      <c r="E48" s="60"/>
      <c r="F48" s="60"/>
      <c r="G48" s="60">
        <v>15000</v>
      </c>
      <c r="H48" s="50">
        <v>13989</v>
      </c>
      <c r="I48" s="87">
        <f t="shared" si="1"/>
        <v>93.26</v>
      </c>
      <c r="J48" s="86"/>
      <c r="K48" s="40"/>
      <c r="L48" s="48"/>
      <c r="M48" s="48"/>
      <c r="N48" s="97">
        <v>13989</v>
      </c>
      <c r="O48" s="112">
        <f t="shared" si="3"/>
        <v>1011</v>
      </c>
    </row>
    <row r="49" spans="1:15" s="12" customFormat="1" ht="25.5" customHeight="1">
      <c r="A49" s="135"/>
      <c r="B49" s="135"/>
      <c r="C49" s="135"/>
      <c r="D49" s="62" t="s">
        <v>185</v>
      </c>
      <c r="E49" s="60"/>
      <c r="F49" s="60"/>
      <c r="G49" s="60">
        <v>1000</v>
      </c>
      <c r="H49" s="50"/>
      <c r="I49" s="87">
        <f t="shared" si="1"/>
        <v>0</v>
      </c>
      <c r="J49" s="86"/>
      <c r="K49" s="40"/>
      <c r="L49" s="48"/>
      <c r="M49" s="48"/>
      <c r="N49" s="97"/>
      <c r="O49" s="112"/>
    </row>
    <row r="50" spans="1:15" s="12" customFormat="1" ht="12.75">
      <c r="A50" s="135"/>
      <c r="B50" s="135"/>
      <c r="C50" s="140"/>
      <c r="D50" s="62" t="s">
        <v>91</v>
      </c>
      <c r="E50" s="60">
        <v>297672.52</v>
      </c>
      <c r="F50" s="60"/>
      <c r="G50" s="60"/>
      <c r="H50" s="50"/>
      <c r="I50" s="87"/>
      <c r="J50" s="86"/>
      <c r="K50" s="40"/>
      <c r="L50" s="48"/>
      <c r="M50" s="48"/>
      <c r="N50" s="97"/>
      <c r="O50" s="112">
        <f t="shared" si="3"/>
        <v>0</v>
      </c>
    </row>
    <row r="51" spans="1:15" s="12" customFormat="1" ht="33.75">
      <c r="A51" s="135"/>
      <c r="B51" s="135"/>
      <c r="C51" s="140"/>
      <c r="D51" s="62" t="s">
        <v>92</v>
      </c>
      <c r="E51" s="60">
        <v>151179.24</v>
      </c>
      <c r="F51" s="60"/>
      <c r="G51" s="60"/>
      <c r="H51" s="50"/>
      <c r="I51" s="87"/>
      <c r="J51" s="86"/>
      <c r="K51" s="40"/>
      <c r="L51" s="48"/>
      <c r="M51" s="48"/>
      <c r="N51" s="97"/>
      <c r="O51" s="112">
        <f t="shared" si="3"/>
        <v>0</v>
      </c>
    </row>
    <row r="52" spans="1:15" s="12" customFormat="1" ht="33.75">
      <c r="A52" s="135"/>
      <c r="B52" s="135"/>
      <c r="C52" s="140"/>
      <c r="D52" s="62" t="s">
        <v>93</v>
      </c>
      <c r="E52" s="60">
        <v>100877.71</v>
      </c>
      <c r="F52" s="60"/>
      <c r="G52" s="60"/>
      <c r="H52" s="50"/>
      <c r="I52" s="87"/>
      <c r="J52" s="86"/>
      <c r="K52" s="40"/>
      <c r="L52" s="48"/>
      <c r="M52" s="48"/>
      <c r="N52" s="97"/>
      <c r="O52" s="112">
        <f t="shared" si="3"/>
        <v>0</v>
      </c>
    </row>
    <row r="53" spans="1:15" s="12" customFormat="1" ht="22.5">
      <c r="A53" s="135"/>
      <c r="B53" s="135"/>
      <c r="C53" s="140"/>
      <c r="D53" s="62" t="s">
        <v>94</v>
      </c>
      <c r="E53" s="60">
        <v>28021.57</v>
      </c>
      <c r="F53" s="60"/>
      <c r="G53" s="60"/>
      <c r="H53" s="50"/>
      <c r="I53" s="87"/>
      <c r="J53" s="86"/>
      <c r="K53" s="40"/>
      <c r="L53" s="48"/>
      <c r="M53" s="48"/>
      <c r="N53" s="97"/>
      <c r="O53" s="112">
        <f t="shared" si="3"/>
        <v>0</v>
      </c>
    </row>
    <row r="54" spans="1:15" s="12" customFormat="1" ht="21" customHeight="1">
      <c r="A54" s="135"/>
      <c r="B54" s="135"/>
      <c r="C54" s="140"/>
      <c r="D54" s="62" t="s">
        <v>95</v>
      </c>
      <c r="E54" s="60">
        <v>165480.77</v>
      </c>
      <c r="F54" s="60"/>
      <c r="G54" s="60"/>
      <c r="H54" s="50"/>
      <c r="I54" s="87"/>
      <c r="J54" s="86"/>
      <c r="K54" s="40"/>
      <c r="L54" s="48"/>
      <c r="M54" s="48"/>
      <c r="N54" s="97"/>
      <c r="O54" s="112">
        <f t="shared" si="3"/>
        <v>0</v>
      </c>
    </row>
    <row r="55" spans="1:15" s="12" customFormat="1" ht="26.25" customHeight="1">
      <c r="A55" s="135"/>
      <c r="B55" s="135"/>
      <c r="C55" s="140"/>
      <c r="D55" s="62" t="s">
        <v>114</v>
      </c>
      <c r="E55" s="60">
        <v>4840.8</v>
      </c>
      <c r="F55" s="60"/>
      <c r="G55" s="60"/>
      <c r="H55" s="50"/>
      <c r="I55" s="87"/>
      <c r="J55" s="86"/>
      <c r="K55" s="40"/>
      <c r="L55" s="48"/>
      <c r="M55" s="48"/>
      <c r="N55" s="97"/>
      <c r="O55" s="112">
        <f t="shared" si="3"/>
        <v>0</v>
      </c>
    </row>
    <row r="56" spans="1:15" s="12" customFormat="1" ht="12.75">
      <c r="A56" s="135"/>
      <c r="B56" s="135"/>
      <c r="C56" s="140"/>
      <c r="D56" s="62" t="s">
        <v>115</v>
      </c>
      <c r="E56" s="60">
        <v>10258.8</v>
      </c>
      <c r="F56" s="60"/>
      <c r="G56" s="60"/>
      <c r="H56" s="50"/>
      <c r="I56" s="87"/>
      <c r="J56" s="86"/>
      <c r="K56" s="40"/>
      <c r="L56" s="48"/>
      <c r="M56" s="48"/>
      <c r="N56" s="97"/>
      <c r="O56" s="112">
        <f t="shared" si="3"/>
        <v>0</v>
      </c>
    </row>
    <row r="57" spans="1:15" s="12" customFormat="1" ht="22.5" customHeight="1">
      <c r="A57" s="135"/>
      <c r="B57" s="135"/>
      <c r="C57" s="140"/>
      <c r="D57" s="62" t="s">
        <v>116</v>
      </c>
      <c r="E57" s="60">
        <v>3660</v>
      </c>
      <c r="F57" s="60"/>
      <c r="G57" s="60"/>
      <c r="H57" s="50"/>
      <c r="I57" s="87"/>
      <c r="J57" s="86"/>
      <c r="K57" s="40"/>
      <c r="L57" s="48"/>
      <c r="M57" s="48"/>
      <c r="N57" s="97"/>
      <c r="O57" s="112">
        <f t="shared" si="3"/>
        <v>0</v>
      </c>
    </row>
    <row r="58" spans="1:15" s="12" customFormat="1" ht="21" customHeight="1">
      <c r="A58" s="135"/>
      <c r="B58" s="135"/>
      <c r="C58" s="140"/>
      <c r="D58" s="62" t="s">
        <v>117</v>
      </c>
      <c r="E58" s="60">
        <v>43333.45</v>
      </c>
      <c r="F58" s="60"/>
      <c r="G58" s="60"/>
      <c r="H58" s="50"/>
      <c r="I58" s="87"/>
      <c r="J58" s="86"/>
      <c r="K58" s="40"/>
      <c r="L58" s="48"/>
      <c r="M58" s="48"/>
      <c r="N58" s="97"/>
      <c r="O58" s="112">
        <f t="shared" si="3"/>
        <v>0</v>
      </c>
    </row>
    <row r="59" spans="1:15" s="12" customFormat="1" ht="35.25" customHeight="1">
      <c r="A59" s="135"/>
      <c r="B59" s="135"/>
      <c r="C59" s="140"/>
      <c r="D59" s="62" t="s">
        <v>118</v>
      </c>
      <c r="E59" s="60">
        <v>12240.03</v>
      </c>
      <c r="F59" s="60"/>
      <c r="G59" s="60"/>
      <c r="H59" s="50"/>
      <c r="I59" s="87"/>
      <c r="J59" s="86"/>
      <c r="K59" s="40"/>
      <c r="L59" s="48"/>
      <c r="M59" s="48"/>
      <c r="N59" s="97"/>
      <c r="O59" s="112">
        <f t="shared" si="3"/>
        <v>0</v>
      </c>
    </row>
    <row r="60" spans="1:15" s="12" customFormat="1" ht="22.5" customHeight="1">
      <c r="A60" s="135"/>
      <c r="B60" s="135"/>
      <c r="C60" s="141"/>
      <c r="D60" s="62" t="s">
        <v>119</v>
      </c>
      <c r="E60" s="60">
        <v>32892</v>
      </c>
      <c r="F60" s="60"/>
      <c r="G60" s="60"/>
      <c r="H60" s="50"/>
      <c r="I60" s="87"/>
      <c r="J60" s="86"/>
      <c r="K60" s="40"/>
      <c r="L60" s="48"/>
      <c r="M60" s="48"/>
      <c r="N60" s="97"/>
      <c r="O60" s="112">
        <f t="shared" si="3"/>
        <v>0</v>
      </c>
    </row>
    <row r="61" spans="1:15" s="12" customFormat="1" ht="18.75" customHeight="1">
      <c r="A61" s="135"/>
      <c r="B61" s="135"/>
      <c r="C61" s="146">
        <v>6058</v>
      </c>
      <c r="D61" s="38" t="s">
        <v>15</v>
      </c>
      <c r="E61" s="33">
        <f>E62</f>
        <v>0</v>
      </c>
      <c r="F61" s="33">
        <f aca="true" t="shared" si="10" ref="F61:N61">F62</f>
        <v>1500</v>
      </c>
      <c r="G61" s="33">
        <f t="shared" si="10"/>
        <v>34350</v>
      </c>
      <c r="H61" s="33">
        <f t="shared" si="10"/>
        <v>34350</v>
      </c>
      <c r="I61" s="86">
        <f t="shared" si="1"/>
        <v>100</v>
      </c>
      <c r="J61" s="86"/>
      <c r="K61" s="33">
        <f t="shared" si="10"/>
        <v>0</v>
      </c>
      <c r="L61" s="33">
        <f t="shared" si="10"/>
        <v>0</v>
      </c>
      <c r="M61" s="33">
        <f t="shared" si="10"/>
        <v>34350</v>
      </c>
      <c r="N61" s="33">
        <f t="shared" si="10"/>
        <v>0</v>
      </c>
      <c r="O61" s="114"/>
    </row>
    <row r="62" spans="1:15" s="12" customFormat="1" ht="33.75">
      <c r="A62" s="135"/>
      <c r="B62" s="135"/>
      <c r="C62" s="140"/>
      <c r="D62" s="62" t="s">
        <v>163</v>
      </c>
      <c r="E62" s="60"/>
      <c r="F62" s="60">
        <v>1500</v>
      </c>
      <c r="G62" s="60">
        <v>34350</v>
      </c>
      <c r="H62" s="50">
        <v>34350</v>
      </c>
      <c r="I62" s="87">
        <f t="shared" si="1"/>
        <v>100</v>
      </c>
      <c r="J62" s="86"/>
      <c r="K62" s="40"/>
      <c r="L62" s="48"/>
      <c r="M62" s="97">
        <v>34350</v>
      </c>
      <c r="N62" s="97"/>
      <c r="O62" s="112"/>
    </row>
    <row r="63" spans="1:15" s="12" customFormat="1" ht="20.25" customHeight="1">
      <c r="A63" s="135"/>
      <c r="B63" s="135"/>
      <c r="C63" s="147">
        <v>6059</v>
      </c>
      <c r="D63" s="38" t="s">
        <v>15</v>
      </c>
      <c r="E63" s="33">
        <f>E64+E65</f>
        <v>0</v>
      </c>
      <c r="F63" s="33">
        <f aca="true" t="shared" si="11" ref="F63:N63">F64+F65</f>
        <v>2500</v>
      </c>
      <c r="G63" s="33">
        <f t="shared" si="11"/>
        <v>112526</v>
      </c>
      <c r="H63" s="33">
        <f t="shared" si="11"/>
        <v>112526</v>
      </c>
      <c r="I63" s="86">
        <f t="shared" si="1"/>
        <v>100</v>
      </c>
      <c r="J63" s="86"/>
      <c r="K63" s="33">
        <f t="shared" si="11"/>
        <v>0</v>
      </c>
      <c r="L63" s="33">
        <f t="shared" si="11"/>
        <v>0</v>
      </c>
      <c r="M63" s="33">
        <f t="shared" si="11"/>
        <v>0</v>
      </c>
      <c r="N63" s="33">
        <f t="shared" si="11"/>
        <v>112526</v>
      </c>
      <c r="O63" s="114"/>
    </row>
    <row r="64" spans="1:15" s="12" customFormat="1" ht="33.75">
      <c r="A64" s="135"/>
      <c r="B64" s="135"/>
      <c r="C64" s="140"/>
      <c r="D64" s="62" t="s">
        <v>163</v>
      </c>
      <c r="E64" s="60"/>
      <c r="F64" s="60">
        <v>2500</v>
      </c>
      <c r="G64" s="60">
        <v>21526</v>
      </c>
      <c r="H64" s="50">
        <v>21526</v>
      </c>
      <c r="I64" s="87">
        <f t="shared" si="1"/>
        <v>100</v>
      </c>
      <c r="J64" s="86"/>
      <c r="K64" s="40"/>
      <c r="L64" s="48"/>
      <c r="M64" s="48"/>
      <c r="N64" s="97">
        <v>21526</v>
      </c>
      <c r="O64" s="112"/>
    </row>
    <row r="65" spans="1:15" s="12" customFormat="1" ht="12.75">
      <c r="A65" s="135"/>
      <c r="B65" s="135"/>
      <c r="C65" s="141"/>
      <c r="D65" s="45" t="s">
        <v>133</v>
      </c>
      <c r="E65" s="60"/>
      <c r="F65" s="60"/>
      <c r="G65" s="60">
        <v>91000</v>
      </c>
      <c r="H65" s="50">
        <v>91000</v>
      </c>
      <c r="I65" s="87">
        <f t="shared" si="1"/>
        <v>100</v>
      </c>
      <c r="J65" s="86"/>
      <c r="K65" s="40"/>
      <c r="L65" s="48"/>
      <c r="M65" s="48"/>
      <c r="N65" s="97">
        <v>91000</v>
      </c>
      <c r="O65" s="112"/>
    </row>
    <row r="66" spans="1:15" s="14" customFormat="1" ht="24.75" customHeight="1">
      <c r="A66" s="135"/>
      <c r="B66" s="135"/>
      <c r="C66" s="137">
        <v>6060</v>
      </c>
      <c r="D66" s="38" t="s">
        <v>16</v>
      </c>
      <c r="E66" s="39">
        <f>E67+E70+E69+E71+E72+E73+E68</f>
        <v>109289.38</v>
      </c>
      <c r="F66" s="39">
        <f aca="true" t="shared" si="12" ref="F66:N66">F67+F70+F69+F71+F72+F73+F68</f>
        <v>833178</v>
      </c>
      <c r="G66" s="39">
        <f t="shared" si="12"/>
        <v>104240</v>
      </c>
      <c r="H66" s="39">
        <f t="shared" si="12"/>
        <v>62200.130000000005</v>
      </c>
      <c r="I66" s="86">
        <f t="shared" si="1"/>
        <v>59.67011703760553</v>
      </c>
      <c r="J66" s="86">
        <f>(H66/E66)*100</f>
        <v>56.913242622476226</v>
      </c>
      <c r="K66" s="39">
        <f t="shared" si="12"/>
        <v>0</v>
      </c>
      <c r="L66" s="39">
        <f t="shared" si="12"/>
        <v>3500</v>
      </c>
      <c r="M66" s="39">
        <f t="shared" si="12"/>
        <v>0</v>
      </c>
      <c r="N66" s="39">
        <f t="shared" si="12"/>
        <v>62200.130000000005</v>
      </c>
      <c r="O66" s="112">
        <f t="shared" si="3"/>
        <v>38539.869999999995</v>
      </c>
    </row>
    <row r="67" spans="1:15" s="12" customFormat="1" ht="12.75" customHeight="1">
      <c r="A67" s="135"/>
      <c r="B67" s="135"/>
      <c r="C67" s="135"/>
      <c r="D67" s="45" t="s">
        <v>133</v>
      </c>
      <c r="E67" s="46"/>
      <c r="F67" s="46">
        <v>833178</v>
      </c>
      <c r="G67" s="46">
        <v>62740</v>
      </c>
      <c r="H67" s="50">
        <v>38297.8</v>
      </c>
      <c r="I67" s="87">
        <f t="shared" si="1"/>
        <v>61.04207841887154</v>
      </c>
      <c r="J67" s="86"/>
      <c r="K67" s="40"/>
      <c r="L67" s="97">
        <v>3500</v>
      </c>
      <c r="M67" s="48"/>
      <c r="N67" s="97">
        <v>38297.8</v>
      </c>
      <c r="O67" s="112">
        <f t="shared" si="3"/>
        <v>20942.199999999997</v>
      </c>
    </row>
    <row r="68" spans="1:15" s="12" customFormat="1" ht="12.75" customHeight="1">
      <c r="A68" s="135"/>
      <c r="B68" s="135"/>
      <c r="C68" s="135"/>
      <c r="D68" s="45" t="s">
        <v>184</v>
      </c>
      <c r="E68" s="46"/>
      <c r="F68" s="46"/>
      <c r="G68" s="46">
        <v>41500</v>
      </c>
      <c r="H68" s="50">
        <v>23902.33</v>
      </c>
      <c r="I68" s="87">
        <f t="shared" si="1"/>
        <v>57.59597590361446</v>
      </c>
      <c r="J68" s="86"/>
      <c r="K68" s="40"/>
      <c r="L68" s="48"/>
      <c r="M68" s="48"/>
      <c r="N68" s="97">
        <v>23902.33</v>
      </c>
      <c r="O68" s="112"/>
    </row>
    <row r="69" spans="1:15" s="12" customFormat="1" ht="12.75" customHeight="1">
      <c r="A69" s="135"/>
      <c r="B69" s="135"/>
      <c r="C69" s="135"/>
      <c r="D69" s="45" t="s">
        <v>115</v>
      </c>
      <c r="E69" s="46">
        <v>2639</v>
      </c>
      <c r="F69" s="46"/>
      <c r="G69" s="46"/>
      <c r="H69" s="50"/>
      <c r="I69" s="87"/>
      <c r="J69" s="86"/>
      <c r="K69" s="40"/>
      <c r="L69" s="48"/>
      <c r="M69" s="48"/>
      <c r="N69" s="97"/>
      <c r="O69" s="112">
        <f t="shared" si="3"/>
        <v>0</v>
      </c>
    </row>
    <row r="70" spans="1:15" s="12" customFormat="1" ht="14.25" customHeight="1">
      <c r="A70" s="140"/>
      <c r="B70" s="140"/>
      <c r="C70" s="140"/>
      <c r="D70" s="45" t="s">
        <v>110</v>
      </c>
      <c r="E70" s="46">
        <v>61.94</v>
      </c>
      <c r="F70" s="46"/>
      <c r="G70" s="46"/>
      <c r="H70" s="50"/>
      <c r="I70" s="87"/>
      <c r="J70" s="86"/>
      <c r="K70" s="40"/>
      <c r="L70" s="48"/>
      <c r="M70" s="48"/>
      <c r="N70" s="97"/>
      <c r="O70" s="112">
        <f aca="true" t="shared" si="13" ref="O70:O139">G70-(H70+L70)</f>
        <v>0</v>
      </c>
    </row>
    <row r="71" spans="1:15" s="12" customFormat="1" ht="21.75" customHeight="1">
      <c r="A71" s="140"/>
      <c r="B71" s="140"/>
      <c r="C71" s="140"/>
      <c r="D71" s="45" t="s">
        <v>120</v>
      </c>
      <c r="E71" s="46">
        <v>85556.87</v>
      </c>
      <c r="F71" s="46"/>
      <c r="G71" s="46"/>
      <c r="H71" s="50"/>
      <c r="I71" s="87"/>
      <c r="J71" s="86"/>
      <c r="K71" s="40"/>
      <c r="L71" s="48"/>
      <c r="M71" s="48"/>
      <c r="N71" s="97"/>
      <c r="O71" s="112">
        <f t="shared" si="13"/>
        <v>0</v>
      </c>
    </row>
    <row r="72" spans="1:15" s="12" customFormat="1" ht="21.75" customHeight="1">
      <c r="A72" s="140"/>
      <c r="B72" s="140"/>
      <c r="C72" s="140"/>
      <c r="D72" s="45" t="s">
        <v>132</v>
      </c>
      <c r="E72" s="46">
        <v>8808.04</v>
      </c>
      <c r="F72" s="46"/>
      <c r="G72" s="46"/>
      <c r="H72" s="50"/>
      <c r="I72" s="87"/>
      <c r="J72" s="86"/>
      <c r="K72" s="40"/>
      <c r="L72" s="48"/>
      <c r="M72" s="48"/>
      <c r="N72" s="97"/>
      <c r="O72" s="112">
        <f t="shared" si="13"/>
        <v>0</v>
      </c>
    </row>
    <row r="73" spans="1:15" s="12" customFormat="1" ht="21.75" customHeight="1">
      <c r="A73" s="140"/>
      <c r="B73" s="140"/>
      <c r="C73" s="141"/>
      <c r="D73" s="45" t="s">
        <v>121</v>
      </c>
      <c r="E73" s="46">
        <v>12223.53</v>
      </c>
      <c r="F73" s="46"/>
      <c r="G73" s="46"/>
      <c r="H73" s="50"/>
      <c r="I73" s="87"/>
      <c r="J73" s="86"/>
      <c r="K73" s="40"/>
      <c r="L73" s="48"/>
      <c r="M73" s="48"/>
      <c r="N73" s="97"/>
      <c r="O73" s="112">
        <f t="shared" si="13"/>
        <v>0</v>
      </c>
    </row>
    <row r="74" spans="1:15" s="12" customFormat="1" ht="21.75" customHeight="1">
      <c r="A74" s="140"/>
      <c r="B74" s="140"/>
      <c r="C74" s="130">
        <v>6069</v>
      </c>
      <c r="D74" s="38" t="s">
        <v>16</v>
      </c>
      <c r="E74" s="39">
        <f>E75</f>
        <v>0</v>
      </c>
      <c r="F74" s="39">
        <f aca="true" t="shared" si="14" ref="F74:N74">F75</f>
        <v>0</v>
      </c>
      <c r="G74" s="39">
        <f t="shared" si="14"/>
        <v>709000</v>
      </c>
      <c r="H74" s="39">
        <f t="shared" si="14"/>
        <v>709000</v>
      </c>
      <c r="I74" s="86">
        <f aca="true" t="shared" si="15" ref="I74:I133">(H74/G74)*100</f>
        <v>100</v>
      </c>
      <c r="J74" s="86"/>
      <c r="K74" s="39">
        <f t="shared" si="14"/>
        <v>0</v>
      </c>
      <c r="L74" s="39">
        <f t="shared" si="14"/>
        <v>0</v>
      </c>
      <c r="M74" s="39">
        <f t="shared" si="14"/>
        <v>0</v>
      </c>
      <c r="N74" s="39">
        <f t="shared" si="14"/>
        <v>709000</v>
      </c>
      <c r="O74" s="33"/>
    </row>
    <row r="75" spans="1:15" s="12" customFormat="1" ht="12" customHeight="1">
      <c r="A75" s="141"/>
      <c r="B75" s="141"/>
      <c r="C75" s="123"/>
      <c r="D75" s="45" t="s">
        <v>133</v>
      </c>
      <c r="E75" s="46"/>
      <c r="F75" s="46"/>
      <c r="G75" s="46">
        <v>709000</v>
      </c>
      <c r="H75" s="50">
        <v>709000</v>
      </c>
      <c r="I75" s="87">
        <f t="shared" si="15"/>
        <v>100</v>
      </c>
      <c r="J75" s="86"/>
      <c r="K75" s="40"/>
      <c r="L75" s="48"/>
      <c r="M75" s="48"/>
      <c r="N75" s="97">
        <v>709000</v>
      </c>
      <c r="O75" s="112"/>
    </row>
    <row r="76" spans="1:15" s="15" customFormat="1" ht="14.25" customHeight="1">
      <c r="A76" s="134">
        <v>700</v>
      </c>
      <c r="B76" s="53"/>
      <c r="C76" s="53"/>
      <c r="D76" s="54" t="s">
        <v>49</v>
      </c>
      <c r="E76" s="33">
        <f>E80+E77</f>
        <v>303527.14999999997</v>
      </c>
      <c r="F76" s="33">
        <f>F80+F77</f>
        <v>2919734</v>
      </c>
      <c r="G76" s="33">
        <f>G80+G77</f>
        <v>560521.03</v>
      </c>
      <c r="H76" s="33">
        <f>H80+H77</f>
        <v>174339.86999999997</v>
      </c>
      <c r="I76" s="86">
        <f t="shared" si="15"/>
        <v>31.10318091009002</v>
      </c>
      <c r="J76" s="86">
        <f>(H76/E76)*100</f>
        <v>57.43798207178501</v>
      </c>
      <c r="K76" s="33">
        <f>K80+K77</f>
        <v>0</v>
      </c>
      <c r="L76" s="33">
        <f>L80+L77</f>
        <v>677.47</v>
      </c>
      <c r="M76" s="33">
        <f>M80+M77</f>
        <v>0</v>
      </c>
      <c r="N76" s="33">
        <f>N80+N77</f>
        <v>174339.86999999997</v>
      </c>
      <c r="O76" s="112">
        <f t="shared" si="13"/>
        <v>385503.69000000006</v>
      </c>
    </row>
    <row r="77" spans="1:15" s="15" customFormat="1" ht="9" customHeight="1">
      <c r="A77" s="139"/>
      <c r="B77" s="52">
        <v>70001</v>
      </c>
      <c r="C77" s="53"/>
      <c r="D77" s="54" t="s">
        <v>40</v>
      </c>
      <c r="E77" s="33">
        <f>E78</f>
        <v>36000</v>
      </c>
      <c r="F77" s="33">
        <f>F78</f>
        <v>0</v>
      </c>
      <c r="G77" s="33">
        <f>G78</f>
        <v>0</v>
      </c>
      <c r="H77" s="33">
        <f>H78</f>
        <v>0</v>
      </c>
      <c r="I77" s="86"/>
      <c r="J77" s="86"/>
      <c r="K77" s="56"/>
      <c r="L77" s="55">
        <f>L78</f>
        <v>0</v>
      </c>
      <c r="M77" s="55">
        <f>M78</f>
        <v>0</v>
      </c>
      <c r="N77" s="99"/>
      <c r="O77" s="112">
        <f t="shared" si="13"/>
        <v>0</v>
      </c>
    </row>
    <row r="78" spans="1:15" s="15" customFormat="1" ht="54" customHeight="1">
      <c r="A78" s="139"/>
      <c r="B78" s="52"/>
      <c r="C78" s="53">
        <v>6210</v>
      </c>
      <c r="D78" s="58" t="s">
        <v>41</v>
      </c>
      <c r="E78" s="60">
        <v>36000</v>
      </c>
      <c r="F78" s="60"/>
      <c r="G78" s="60"/>
      <c r="H78" s="60"/>
      <c r="I78" s="87"/>
      <c r="J78" s="86"/>
      <c r="K78" s="34"/>
      <c r="L78" s="55"/>
      <c r="M78" s="55"/>
      <c r="N78" s="99"/>
      <c r="O78" s="112">
        <f t="shared" si="13"/>
        <v>0</v>
      </c>
    </row>
    <row r="79" spans="1:15" s="15" customFormat="1" ht="35.25" customHeight="1">
      <c r="A79" s="139"/>
      <c r="B79" s="52"/>
      <c r="C79" s="53"/>
      <c r="D79" s="58" t="s">
        <v>108</v>
      </c>
      <c r="E79" s="60">
        <v>36000</v>
      </c>
      <c r="F79" s="60"/>
      <c r="G79" s="60"/>
      <c r="H79" s="60"/>
      <c r="I79" s="87"/>
      <c r="J79" s="86"/>
      <c r="K79" s="34"/>
      <c r="L79" s="55"/>
      <c r="M79" s="55"/>
      <c r="N79" s="99"/>
      <c r="O79" s="112">
        <f t="shared" si="13"/>
        <v>0</v>
      </c>
    </row>
    <row r="80" spans="1:15" ht="25.5" customHeight="1">
      <c r="A80" s="135"/>
      <c r="B80" s="137">
        <v>70005</v>
      </c>
      <c r="C80" s="37"/>
      <c r="D80" s="38" t="s">
        <v>8</v>
      </c>
      <c r="E80" s="39">
        <f>E81+E99+E92+E95+E105+E108</f>
        <v>267527.14999999997</v>
      </c>
      <c r="F80" s="39">
        <f>F81+F99+F92+F95+F105+F108</f>
        <v>2919734</v>
      </c>
      <c r="G80" s="39">
        <f>G81+G99+G92+G95+G105+G108</f>
        <v>560521.03</v>
      </c>
      <c r="H80" s="39">
        <f>H81+H99+H92+H95+H105+H108</f>
        <v>174339.86999999997</v>
      </c>
      <c r="I80" s="86">
        <f t="shared" si="15"/>
        <v>31.10318091009002</v>
      </c>
      <c r="J80" s="86">
        <f>(H80/E80)*100</f>
        <v>65.1671690144346</v>
      </c>
      <c r="K80" s="39">
        <f>K81+K99+K92+K95+K105+K108</f>
        <v>0</v>
      </c>
      <c r="L80" s="39">
        <f>L81+L99+L92+L95+L105+L108</f>
        <v>677.47</v>
      </c>
      <c r="M80" s="39">
        <f>M81+M99+M92+M95+M105+M108</f>
        <v>0</v>
      </c>
      <c r="N80" s="39">
        <f>N81+N99+N92+N95+N105+N108</f>
        <v>174339.86999999997</v>
      </c>
      <c r="O80" s="112">
        <f t="shared" si="13"/>
        <v>385503.69000000006</v>
      </c>
    </row>
    <row r="81" spans="1:15" s="14" customFormat="1" ht="19.5" customHeight="1">
      <c r="A81" s="135"/>
      <c r="B81" s="135"/>
      <c r="C81" s="137">
        <v>6050</v>
      </c>
      <c r="D81" s="38" t="s">
        <v>15</v>
      </c>
      <c r="E81" s="39">
        <f>E86+E87+E88+E82+E83+E84+E85+E89+E90+E91</f>
        <v>203999.36999999997</v>
      </c>
      <c r="F81" s="39">
        <f aca="true" t="shared" si="16" ref="F81:N81">F86+F87+F88+F82+F83+F84+F85+F89+F90+F91</f>
        <v>2873734</v>
      </c>
      <c r="G81" s="39">
        <f t="shared" si="16"/>
        <v>117843.66</v>
      </c>
      <c r="H81" s="39">
        <f t="shared" si="16"/>
        <v>70599.31999999999</v>
      </c>
      <c r="I81" s="86">
        <f t="shared" si="15"/>
        <v>59.90930695804933</v>
      </c>
      <c r="J81" s="86">
        <f>(H81/E81)*100</f>
        <v>34.60761668038485</v>
      </c>
      <c r="K81" s="39">
        <f t="shared" si="16"/>
        <v>0</v>
      </c>
      <c r="L81" s="39">
        <f t="shared" si="16"/>
        <v>677.47</v>
      </c>
      <c r="M81" s="39">
        <f t="shared" si="16"/>
        <v>0</v>
      </c>
      <c r="N81" s="39">
        <f t="shared" si="16"/>
        <v>70599.31999999999</v>
      </c>
      <c r="O81" s="112">
        <f t="shared" si="13"/>
        <v>46566.87000000001</v>
      </c>
    </row>
    <row r="82" spans="1:15" ht="22.5" customHeight="1">
      <c r="A82" s="135"/>
      <c r="B82" s="135"/>
      <c r="C82" s="135"/>
      <c r="D82" s="45" t="s">
        <v>140</v>
      </c>
      <c r="E82" s="47"/>
      <c r="F82" s="46">
        <v>3000</v>
      </c>
      <c r="G82" s="46">
        <v>9350</v>
      </c>
      <c r="H82" s="46">
        <v>9350</v>
      </c>
      <c r="I82" s="87">
        <f t="shared" si="15"/>
        <v>100</v>
      </c>
      <c r="J82" s="86"/>
      <c r="K82" s="40"/>
      <c r="L82" s="42"/>
      <c r="M82" s="42"/>
      <c r="N82" s="41">
        <v>9350</v>
      </c>
      <c r="O82" s="112">
        <f t="shared" si="13"/>
        <v>0</v>
      </c>
    </row>
    <row r="83" spans="1:15" ht="13.5" customHeight="1">
      <c r="A83" s="135"/>
      <c r="B83" s="135"/>
      <c r="C83" s="135"/>
      <c r="D83" s="45" t="s">
        <v>111</v>
      </c>
      <c r="E83" s="47">
        <v>70544.76</v>
      </c>
      <c r="F83" s="46"/>
      <c r="G83" s="46"/>
      <c r="H83" s="47"/>
      <c r="I83" s="87"/>
      <c r="J83" s="86"/>
      <c r="K83" s="40"/>
      <c r="L83" s="42"/>
      <c r="M83" s="42"/>
      <c r="N83" s="41"/>
      <c r="O83" s="112">
        <f t="shared" si="13"/>
        <v>0</v>
      </c>
    </row>
    <row r="84" spans="1:15" ht="12" customHeight="1">
      <c r="A84" s="135"/>
      <c r="B84" s="135"/>
      <c r="C84" s="135"/>
      <c r="D84" s="45" t="s">
        <v>122</v>
      </c>
      <c r="E84" s="47">
        <v>3050.8</v>
      </c>
      <c r="F84" s="46"/>
      <c r="G84" s="46"/>
      <c r="H84" s="46"/>
      <c r="I84" s="87"/>
      <c r="J84" s="86"/>
      <c r="K84" s="40"/>
      <c r="L84" s="42"/>
      <c r="M84" s="42"/>
      <c r="N84" s="41"/>
      <c r="O84" s="112">
        <f t="shared" si="13"/>
        <v>0</v>
      </c>
    </row>
    <row r="85" spans="1:15" ht="23.25" customHeight="1">
      <c r="A85" s="135"/>
      <c r="B85" s="135"/>
      <c r="C85" s="135"/>
      <c r="D85" s="45" t="s">
        <v>9</v>
      </c>
      <c r="E85" s="47">
        <v>741.4</v>
      </c>
      <c r="F85" s="46">
        <v>2359734</v>
      </c>
      <c r="G85" s="46">
        <v>1800</v>
      </c>
      <c r="H85" s="46">
        <v>1662.34</v>
      </c>
      <c r="I85" s="87">
        <f t="shared" si="15"/>
        <v>92.35222222222221</v>
      </c>
      <c r="J85" s="86">
        <f>(H85/E85)*100</f>
        <v>224.2163474507688</v>
      </c>
      <c r="K85" s="40"/>
      <c r="L85" s="42">
        <v>62.65</v>
      </c>
      <c r="M85" s="42"/>
      <c r="N85" s="41">
        <v>1662.34</v>
      </c>
      <c r="O85" s="112">
        <f t="shared" si="13"/>
        <v>75.00999999999999</v>
      </c>
    </row>
    <row r="86" spans="1:15" s="12" customFormat="1" ht="12.75">
      <c r="A86" s="135"/>
      <c r="B86" s="135"/>
      <c r="C86" s="135"/>
      <c r="D86" s="45" t="s">
        <v>123</v>
      </c>
      <c r="E86" s="47">
        <v>4996.78</v>
      </c>
      <c r="F86" s="46"/>
      <c r="G86" s="46"/>
      <c r="H86" s="46"/>
      <c r="I86" s="87"/>
      <c r="J86" s="86"/>
      <c r="K86" s="40"/>
      <c r="L86" s="48"/>
      <c r="M86" s="48"/>
      <c r="N86" s="97"/>
      <c r="O86" s="112">
        <f t="shared" si="13"/>
        <v>0</v>
      </c>
    </row>
    <row r="87" spans="1:15" s="12" customFormat="1" ht="12.75">
      <c r="A87" s="135"/>
      <c r="B87" s="135"/>
      <c r="C87" s="135"/>
      <c r="D87" s="45" t="s">
        <v>96</v>
      </c>
      <c r="E87" s="47"/>
      <c r="F87" s="46">
        <v>1000</v>
      </c>
      <c r="G87" s="46"/>
      <c r="H87" s="46"/>
      <c r="I87" s="87"/>
      <c r="J87" s="86"/>
      <c r="K87" s="40"/>
      <c r="L87" s="48"/>
      <c r="M87" s="48"/>
      <c r="N87" s="97"/>
      <c r="O87" s="112">
        <f t="shared" si="13"/>
        <v>0</v>
      </c>
    </row>
    <row r="88" spans="1:15" s="12" customFormat="1" ht="22.5" customHeight="1">
      <c r="A88" s="135"/>
      <c r="B88" s="135"/>
      <c r="C88" s="135"/>
      <c r="D88" s="45" t="s">
        <v>57</v>
      </c>
      <c r="E88" s="47">
        <v>120246.52</v>
      </c>
      <c r="F88" s="46">
        <v>60000</v>
      </c>
      <c r="G88" s="46">
        <v>86833.66</v>
      </c>
      <c r="H88" s="46">
        <v>46592.39</v>
      </c>
      <c r="I88" s="87">
        <f t="shared" si="15"/>
        <v>53.657061098196245</v>
      </c>
      <c r="J88" s="86">
        <f>(H88/E88)*100</f>
        <v>38.747391608505595</v>
      </c>
      <c r="K88" s="40"/>
      <c r="L88" s="48">
        <v>614.82</v>
      </c>
      <c r="M88" s="48"/>
      <c r="N88" s="97">
        <v>46592.39</v>
      </c>
      <c r="O88" s="112">
        <f t="shared" si="13"/>
        <v>39626.450000000004</v>
      </c>
    </row>
    <row r="89" spans="1:15" s="12" customFormat="1" ht="23.25" customHeight="1">
      <c r="A89" s="135"/>
      <c r="B89" s="135"/>
      <c r="C89" s="140"/>
      <c r="D89" s="45" t="s">
        <v>66</v>
      </c>
      <c r="E89" s="47">
        <v>4419.11</v>
      </c>
      <c r="F89" s="46">
        <v>450000</v>
      </c>
      <c r="G89" s="46"/>
      <c r="H89" s="46"/>
      <c r="I89" s="87"/>
      <c r="J89" s="86"/>
      <c r="K89" s="63"/>
      <c r="L89" s="48"/>
      <c r="M89" s="48"/>
      <c r="N89" s="97"/>
      <c r="O89" s="112">
        <f t="shared" si="13"/>
        <v>0</v>
      </c>
    </row>
    <row r="90" spans="1:15" s="12" customFormat="1" ht="12.75" customHeight="1">
      <c r="A90" s="135"/>
      <c r="B90" s="135"/>
      <c r="C90" s="140"/>
      <c r="D90" s="45" t="s">
        <v>164</v>
      </c>
      <c r="E90" s="47"/>
      <c r="F90" s="46"/>
      <c r="G90" s="46">
        <v>12200</v>
      </c>
      <c r="H90" s="46">
        <v>12200</v>
      </c>
      <c r="I90" s="87">
        <f t="shared" si="15"/>
        <v>100</v>
      </c>
      <c r="J90" s="86"/>
      <c r="K90" s="63"/>
      <c r="L90" s="48"/>
      <c r="M90" s="48"/>
      <c r="N90" s="97">
        <v>12200</v>
      </c>
      <c r="O90" s="112">
        <f t="shared" si="13"/>
        <v>0</v>
      </c>
    </row>
    <row r="91" spans="1:15" s="12" customFormat="1" ht="23.25" customHeight="1">
      <c r="A91" s="135"/>
      <c r="B91" s="135"/>
      <c r="C91" s="140"/>
      <c r="D91" s="45" t="s">
        <v>165</v>
      </c>
      <c r="E91" s="47"/>
      <c r="F91" s="46"/>
      <c r="G91" s="46">
        <v>7660</v>
      </c>
      <c r="H91" s="46">
        <v>794.59</v>
      </c>
      <c r="I91" s="87">
        <f t="shared" si="15"/>
        <v>10.373237597911228</v>
      </c>
      <c r="J91" s="86"/>
      <c r="K91" s="63"/>
      <c r="L91" s="48"/>
      <c r="M91" s="48"/>
      <c r="N91" s="97">
        <v>794.59</v>
      </c>
      <c r="O91" s="112">
        <f t="shared" si="13"/>
        <v>6865.41</v>
      </c>
    </row>
    <row r="92" spans="1:15" s="12" customFormat="1" ht="22.5">
      <c r="A92" s="135"/>
      <c r="B92" s="135"/>
      <c r="C92" s="146">
        <v>6058</v>
      </c>
      <c r="D92" s="45" t="s">
        <v>15</v>
      </c>
      <c r="E92" s="47">
        <f>E93+E94</f>
        <v>0</v>
      </c>
      <c r="F92" s="47">
        <f aca="true" t="shared" si="17" ref="F92:N92">F93+F94</f>
        <v>9407</v>
      </c>
      <c r="G92" s="47">
        <f t="shared" si="17"/>
        <v>10042.8</v>
      </c>
      <c r="H92" s="47">
        <f t="shared" si="17"/>
        <v>9306.23</v>
      </c>
      <c r="I92" s="87">
        <f t="shared" si="15"/>
        <v>92.66569084319114</v>
      </c>
      <c r="J92" s="86"/>
      <c r="K92" s="47">
        <f t="shared" si="17"/>
        <v>0</v>
      </c>
      <c r="L92" s="47">
        <f t="shared" si="17"/>
        <v>0</v>
      </c>
      <c r="M92" s="47">
        <f t="shared" si="17"/>
        <v>0</v>
      </c>
      <c r="N92" s="47">
        <f t="shared" si="17"/>
        <v>9306.23</v>
      </c>
      <c r="O92" s="112"/>
    </row>
    <row r="93" spans="1:15" s="12" customFormat="1" ht="22.5">
      <c r="A93" s="135"/>
      <c r="B93" s="135"/>
      <c r="C93" s="147"/>
      <c r="D93" s="45" t="s">
        <v>141</v>
      </c>
      <c r="E93" s="47"/>
      <c r="F93" s="46">
        <v>3757</v>
      </c>
      <c r="G93" s="46"/>
      <c r="H93" s="46"/>
      <c r="I93" s="87"/>
      <c r="J93" s="86"/>
      <c r="K93" s="63"/>
      <c r="L93" s="48"/>
      <c r="M93" s="48"/>
      <c r="N93" s="97"/>
      <c r="O93" s="112"/>
    </row>
    <row r="94" spans="1:15" s="12" customFormat="1" ht="12.75">
      <c r="A94" s="135"/>
      <c r="B94" s="135"/>
      <c r="C94" s="147"/>
      <c r="D94" s="45" t="s">
        <v>142</v>
      </c>
      <c r="E94" s="47"/>
      <c r="F94" s="46">
        <v>5650</v>
      </c>
      <c r="G94" s="46">
        <v>10042.8</v>
      </c>
      <c r="H94" s="46">
        <v>9306.23</v>
      </c>
      <c r="I94" s="87">
        <f t="shared" si="15"/>
        <v>92.66569084319114</v>
      </c>
      <c r="J94" s="86"/>
      <c r="K94" s="63"/>
      <c r="L94" s="48"/>
      <c r="M94" s="48"/>
      <c r="N94" s="97">
        <v>9306.23</v>
      </c>
      <c r="O94" s="112"/>
    </row>
    <row r="95" spans="1:15" s="12" customFormat="1" ht="22.5">
      <c r="A95" s="135"/>
      <c r="B95" s="135"/>
      <c r="C95" s="147">
        <v>6059</v>
      </c>
      <c r="D95" s="45" t="s">
        <v>15</v>
      </c>
      <c r="E95" s="47">
        <f>E96+E97+E98</f>
        <v>0</v>
      </c>
      <c r="F95" s="47">
        <f aca="true" t="shared" si="18" ref="F95:N95">F96+F97+F98</f>
        <v>4030</v>
      </c>
      <c r="G95" s="47">
        <f t="shared" si="18"/>
        <v>392413.21</v>
      </c>
      <c r="H95" s="47">
        <f t="shared" si="18"/>
        <v>55444.73</v>
      </c>
      <c r="I95" s="87">
        <f t="shared" si="15"/>
        <v>14.129170116367899</v>
      </c>
      <c r="J95" s="86"/>
      <c r="K95" s="47">
        <f t="shared" si="18"/>
        <v>0</v>
      </c>
      <c r="L95" s="47">
        <f t="shared" si="18"/>
        <v>0</v>
      </c>
      <c r="M95" s="47">
        <f t="shared" si="18"/>
        <v>0</v>
      </c>
      <c r="N95" s="47">
        <f t="shared" si="18"/>
        <v>55444.73</v>
      </c>
      <c r="O95" s="112"/>
    </row>
    <row r="96" spans="1:15" s="12" customFormat="1" ht="22.5">
      <c r="A96" s="135"/>
      <c r="B96" s="135"/>
      <c r="C96" s="147"/>
      <c r="D96" s="45" t="s">
        <v>141</v>
      </c>
      <c r="E96" s="47"/>
      <c r="F96" s="46">
        <v>1610</v>
      </c>
      <c r="G96" s="46">
        <v>1500</v>
      </c>
      <c r="H96" s="46">
        <v>1498.16</v>
      </c>
      <c r="I96" s="87">
        <f t="shared" si="15"/>
        <v>99.87733333333334</v>
      </c>
      <c r="J96" s="86"/>
      <c r="K96" s="63"/>
      <c r="L96" s="48"/>
      <c r="M96" s="48"/>
      <c r="N96" s="97">
        <v>1498.16</v>
      </c>
      <c r="O96" s="112"/>
    </row>
    <row r="97" spans="1:15" s="12" customFormat="1" ht="12.75">
      <c r="A97" s="135"/>
      <c r="B97" s="135"/>
      <c r="C97" s="148"/>
      <c r="D97" s="45" t="s">
        <v>142</v>
      </c>
      <c r="E97" s="47"/>
      <c r="F97" s="46">
        <v>2420</v>
      </c>
      <c r="G97" s="46">
        <v>6913.21</v>
      </c>
      <c r="H97" s="46">
        <v>6913.21</v>
      </c>
      <c r="I97" s="87">
        <f t="shared" si="15"/>
        <v>100</v>
      </c>
      <c r="J97" s="86"/>
      <c r="K97" s="63"/>
      <c r="L97" s="48"/>
      <c r="M97" s="48"/>
      <c r="N97" s="97">
        <v>6913.21</v>
      </c>
      <c r="O97" s="112"/>
    </row>
    <row r="98" spans="1:15" s="12" customFormat="1" ht="12.75">
      <c r="A98" s="135"/>
      <c r="B98" s="135"/>
      <c r="C98" s="108"/>
      <c r="D98" s="45" t="s">
        <v>96</v>
      </c>
      <c r="E98" s="47"/>
      <c r="F98" s="46"/>
      <c r="G98" s="46">
        <v>384000</v>
      </c>
      <c r="H98" s="46">
        <v>47033.36</v>
      </c>
      <c r="I98" s="87">
        <f t="shared" si="15"/>
        <v>12.248270833333333</v>
      </c>
      <c r="J98" s="86"/>
      <c r="K98" s="63"/>
      <c r="L98" s="48"/>
      <c r="M98" s="48"/>
      <c r="N98" s="97">
        <v>47033.36</v>
      </c>
      <c r="O98" s="112"/>
    </row>
    <row r="99" spans="1:15" s="14" customFormat="1" ht="20.25" customHeight="1">
      <c r="A99" s="135"/>
      <c r="B99" s="135"/>
      <c r="C99" s="137">
        <v>6060</v>
      </c>
      <c r="D99" s="38" t="s">
        <v>18</v>
      </c>
      <c r="E99" s="39">
        <f>E100+E102+E103+E101+E104</f>
        <v>63527.78</v>
      </c>
      <c r="F99" s="39">
        <f>F100+F102+F103+F101+F104</f>
        <v>6000</v>
      </c>
      <c r="G99" s="39">
        <f>G100+G102+G103+G101+G104</f>
        <v>19800</v>
      </c>
      <c r="H99" s="39">
        <f>H100+H102+H103+H101+H104</f>
        <v>19304.8</v>
      </c>
      <c r="I99" s="86">
        <f t="shared" si="15"/>
        <v>97.49898989898989</v>
      </c>
      <c r="J99" s="86">
        <f>(H99/E99)*100</f>
        <v>30.38796570571174</v>
      </c>
      <c r="K99" s="43"/>
      <c r="L99" s="49">
        <f>L100+L102+L103</f>
        <v>0</v>
      </c>
      <c r="M99" s="49">
        <f>M100+M102+M103</f>
        <v>0</v>
      </c>
      <c r="N99" s="44">
        <f>N100+N101+N102+N103</f>
        <v>19304.800000000003</v>
      </c>
      <c r="O99" s="112">
        <f t="shared" si="13"/>
        <v>495.2000000000007</v>
      </c>
    </row>
    <row r="100" spans="1:15" ht="11.25" customHeight="1">
      <c r="A100" s="135"/>
      <c r="B100" s="135"/>
      <c r="C100" s="135"/>
      <c r="D100" s="45" t="s">
        <v>67</v>
      </c>
      <c r="E100" s="46">
        <v>1071</v>
      </c>
      <c r="F100" s="46">
        <v>5000</v>
      </c>
      <c r="G100" s="46">
        <v>2000</v>
      </c>
      <c r="H100" s="46">
        <v>1679.31</v>
      </c>
      <c r="I100" s="87">
        <f t="shared" si="15"/>
        <v>83.96549999999999</v>
      </c>
      <c r="J100" s="86">
        <f>(H100/E100)*100</f>
        <v>156.7983193277311</v>
      </c>
      <c r="K100" s="40"/>
      <c r="L100" s="42"/>
      <c r="M100" s="42"/>
      <c r="N100" s="41">
        <v>1679.31</v>
      </c>
      <c r="O100" s="112">
        <f t="shared" si="13"/>
        <v>320.69000000000005</v>
      </c>
    </row>
    <row r="101" spans="1:15" ht="26.25" customHeight="1">
      <c r="A101" s="135"/>
      <c r="B101" s="135"/>
      <c r="C101" s="140"/>
      <c r="D101" s="45" t="s">
        <v>140</v>
      </c>
      <c r="E101" s="46"/>
      <c r="F101" s="46">
        <v>1000</v>
      </c>
      <c r="G101" s="46">
        <v>5850</v>
      </c>
      <c r="H101" s="46">
        <v>5692.45</v>
      </c>
      <c r="I101" s="87">
        <f t="shared" si="15"/>
        <v>97.3068376068376</v>
      </c>
      <c r="J101" s="86"/>
      <c r="K101" s="40"/>
      <c r="L101" s="42"/>
      <c r="M101" s="42"/>
      <c r="N101" s="41">
        <v>5692.45</v>
      </c>
      <c r="O101" s="112">
        <f t="shared" si="13"/>
        <v>157.55000000000018</v>
      </c>
    </row>
    <row r="102" spans="1:15" ht="13.5" customHeight="1">
      <c r="A102" s="135"/>
      <c r="B102" s="135"/>
      <c r="C102" s="140"/>
      <c r="D102" s="45" t="s">
        <v>166</v>
      </c>
      <c r="E102" s="46"/>
      <c r="F102" s="46"/>
      <c r="G102" s="46">
        <v>11950</v>
      </c>
      <c r="H102" s="46">
        <v>11933.04</v>
      </c>
      <c r="I102" s="87">
        <f t="shared" si="15"/>
        <v>99.85807531380753</v>
      </c>
      <c r="J102" s="86"/>
      <c r="K102" s="40"/>
      <c r="L102" s="42"/>
      <c r="M102" s="42"/>
      <c r="N102" s="41">
        <v>11933.04</v>
      </c>
      <c r="O102" s="112">
        <f t="shared" si="13"/>
        <v>16.959999999999127</v>
      </c>
    </row>
    <row r="103" spans="1:15" ht="21.75" customHeight="1">
      <c r="A103" s="135"/>
      <c r="B103" s="135"/>
      <c r="C103" s="140"/>
      <c r="D103" s="45" t="s">
        <v>68</v>
      </c>
      <c r="E103" s="46">
        <v>51376.4</v>
      </c>
      <c r="F103" s="46"/>
      <c r="G103" s="46"/>
      <c r="H103" s="46"/>
      <c r="I103" s="87"/>
      <c r="J103" s="86"/>
      <c r="K103" s="40"/>
      <c r="L103" s="42"/>
      <c r="M103" s="42"/>
      <c r="N103" s="41"/>
      <c r="O103" s="112">
        <f t="shared" si="13"/>
        <v>0</v>
      </c>
    </row>
    <row r="104" spans="1:15" ht="12.75" customHeight="1">
      <c r="A104" s="140"/>
      <c r="B104" s="140"/>
      <c r="C104" s="141"/>
      <c r="D104" s="45" t="s">
        <v>122</v>
      </c>
      <c r="E104" s="46">
        <v>11080.38</v>
      </c>
      <c r="F104" s="46"/>
      <c r="G104" s="46"/>
      <c r="H104" s="46"/>
      <c r="I104" s="87"/>
      <c r="J104" s="86"/>
      <c r="K104" s="40"/>
      <c r="L104" s="42"/>
      <c r="M104" s="42"/>
      <c r="N104" s="41"/>
      <c r="O104" s="112">
        <f t="shared" si="13"/>
        <v>0</v>
      </c>
    </row>
    <row r="105" spans="1:15" ht="21.75" customHeight="1">
      <c r="A105" s="140"/>
      <c r="B105" s="140"/>
      <c r="C105" s="146">
        <v>6068</v>
      </c>
      <c r="D105" s="38" t="s">
        <v>18</v>
      </c>
      <c r="E105" s="39">
        <f>E106+E107</f>
        <v>0</v>
      </c>
      <c r="F105" s="39">
        <f aca="true" t="shared" si="19" ref="F105:N105">F106+F107</f>
        <v>18593</v>
      </c>
      <c r="G105" s="39">
        <f t="shared" si="19"/>
        <v>12031.12</v>
      </c>
      <c r="H105" s="39">
        <f t="shared" si="19"/>
        <v>11294.55</v>
      </c>
      <c r="I105" s="86">
        <f t="shared" si="15"/>
        <v>93.87779358862682</v>
      </c>
      <c r="J105" s="86"/>
      <c r="K105" s="39">
        <f t="shared" si="19"/>
        <v>0</v>
      </c>
      <c r="L105" s="39">
        <f t="shared" si="19"/>
        <v>0</v>
      </c>
      <c r="M105" s="39">
        <f t="shared" si="19"/>
        <v>0</v>
      </c>
      <c r="N105" s="39">
        <f t="shared" si="19"/>
        <v>11294.55</v>
      </c>
      <c r="O105" s="114"/>
    </row>
    <row r="106" spans="1:15" ht="21.75" customHeight="1">
      <c r="A106" s="140"/>
      <c r="B106" s="140"/>
      <c r="C106" s="147"/>
      <c r="D106" s="45" t="s">
        <v>141</v>
      </c>
      <c r="E106" s="46"/>
      <c r="F106" s="46">
        <v>10243</v>
      </c>
      <c r="G106" s="46"/>
      <c r="H106" s="46"/>
      <c r="I106" s="87"/>
      <c r="J106" s="86"/>
      <c r="K106" s="40"/>
      <c r="L106" s="42"/>
      <c r="M106" s="42"/>
      <c r="N106" s="41"/>
      <c r="O106" s="112"/>
    </row>
    <row r="107" spans="1:15" ht="14.25" customHeight="1">
      <c r="A107" s="140"/>
      <c r="B107" s="140"/>
      <c r="C107" s="148"/>
      <c r="D107" s="45" t="s">
        <v>142</v>
      </c>
      <c r="E107" s="46"/>
      <c r="F107" s="46">
        <v>8350</v>
      </c>
      <c r="G107" s="46">
        <v>12031.12</v>
      </c>
      <c r="H107" s="46">
        <v>11294.55</v>
      </c>
      <c r="I107" s="87">
        <f t="shared" si="15"/>
        <v>93.87779358862682</v>
      </c>
      <c r="J107" s="86"/>
      <c r="K107" s="40"/>
      <c r="L107" s="42"/>
      <c r="M107" s="42"/>
      <c r="N107" s="41">
        <v>11294.55</v>
      </c>
      <c r="O107" s="112"/>
    </row>
    <row r="108" spans="1:15" ht="21.75" customHeight="1">
      <c r="A108" s="140"/>
      <c r="B108" s="140"/>
      <c r="C108" s="146">
        <v>6069</v>
      </c>
      <c r="D108" s="38" t="s">
        <v>18</v>
      </c>
      <c r="E108" s="39">
        <f>E109+E110</f>
        <v>0</v>
      </c>
      <c r="F108" s="39">
        <f aca="true" t="shared" si="20" ref="F108:N108">F109+F110</f>
        <v>7970</v>
      </c>
      <c r="G108" s="39">
        <f t="shared" si="20"/>
        <v>8390.24</v>
      </c>
      <c r="H108" s="39">
        <f t="shared" si="20"/>
        <v>8390.24</v>
      </c>
      <c r="I108" s="86">
        <f t="shared" si="15"/>
        <v>100</v>
      </c>
      <c r="J108" s="86"/>
      <c r="K108" s="39">
        <f t="shared" si="20"/>
        <v>0</v>
      </c>
      <c r="L108" s="39">
        <f t="shared" si="20"/>
        <v>0</v>
      </c>
      <c r="M108" s="39">
        <f t="shared" si="20"/>
        <v>0</v>
      </c>
      <c r="N108" s="39">
        <f t="shared" si="20"/>
        <v>8390.24</v>
      </c>
      <c r="O108" s="114"/>
    </row>
    <row r="109" spans="1:15" ht="21.75" customHeight="1">
      <c r="A109" s="140"/>
      <c r="B109" s="140"/>
      <c r="C109" s="147"/>
      <c r="D109" s="45" t="s">
        <v>141</v>
      </c>
      <c r="E109" s="46"/>
      <c r="F109" s="46">
        <v>4390</v>
      </c>
      <c r="G109" s="46"/>
      <c r="H109" s="46"/>
      <c r="I109" s="87"/>
      <c r="J109" s="86"/>
      <c r="K109" s="40"/>
      <c r="L109" s="42"/>
      <c r="M109" s="42"/>
      <c r="N109" s="41"/>
      <c r="O109" s="112"/>
    </row>
    <row r="110" spans="1:15" ht="12" customHeight="1">
      <c r="A110" s="141"/>
      <c r="B110" s="141"/>
      <c r="C110" s="148"/>
      <c r="D110" s="45" t="s">
        <v>142</v>
      </c>
      <c r="E110" s="46"/>
      <c r="F110" s="46">
        <v>3580</v>
      </c>
      <c r="G110" s="46">
        <v>8390.24</v>
      </c>
      <c r="H110" s="46">
        <v>8390.24</v>
      </c>
      <c r="I110" s="87">
        <f t="shared" si="15"/>
        <v>100</v>
      </c>
      <c r="J110" s="86"/>
      <c r="K110" s="40"/>
      <c r="L110" s="42"/>
      <c r="M110" s="42"/>
      <c r="N110" s="41">
        <v>8390.24</v>
      </c>
      <c r="O110" s="112"/>
    </row>
    <row r="111" spans="1:15" s="15" customFormat="1" ht="11.25" customHeight="1">
      <c r="A111" s="134">
        <v>750</v>
      </c>
      <c r="B111" s="53"/>
      <c r="C111" s="53"/>
      <c r="D111" s="54" t="s">
        <v>20</v>
      </c>
      <c r="E111" s="33">
        <f>E112</f>
        <v>11860</v>
      </c>
      <c r="F111" s="33">
        <f aca="true" t="shared" si="21" ref="F111:N111">F112</f>
        <v>75000</v>
      </c>
      <c r="G111" s="33">
        <f t="shared" si="21"/>
        <v>12000</v>
      </c>
      <c r="H111" s="33">
        <f t="shared" si="21"/>
        <v>9865</v>
      </c>
      <c r="I111" s="86">
        <f t="shared" si="15"/>
        <v>82.20833333333334</v>
      </c>
      <c r="J111" s="86">
        <f>(H111/E111)*100</f>
        <v>83.1787521079258</v>
      </c>
      <c r="K111" s="33">
        <f t="shared" si="21"/>
        <v>0</v>
      </c>
      <c r="L111" s="33">
        <f t="shared" si="21"/>
        <v>0</v>
      </c>
      <c r="M111" s="33">
        <f t="shared" si="21"/>
        <v>0</v>
      </c>
      <c r="N111" s="33">
        <f t="shared" si="21"/>
        <v>9865</v>
      </c>
      <c r="O111" s="113">
        <f t="shared" si="13"/>
        <v>2135</v>
      </c>
    </row>
    <row r="112" spans="1:15" ht="12.75">
      <c r="A112" s="135"/>
      <c r="B112" s="137">
        <v>75023</v>
      </c>
      <c r="C112" s="61"/>
      <c r="D112" s="38" t="s">
        <v>21</v>
      </c>
      <c r="E112" s="39">
        <f>E116+E113</f>
        <v>11860</v>
      </c>
      <c r="F112" s="39">
        <f>F116+F113</f>
        <v>75000</v>
      </c>
      <c r="G112" s="39">
        <f>G116+G113</f>
        <v>12000</v>
      </c>
      <c r="H112" s="39">
        <f>H116+H113</f>
        <v>9865</v>
      </c>
      <c r="I112" s="86">
        <f t="shared" si="15"/>
        <v>82.20833333333334</v>
      </c>
      <c r="J112" s="86">
        <f>(H112/E112)*100</f>
        <v>83.1787521079258</v>
      </c>
      <c r="K112" s="43"/>
      <c r="L112" s="49"/>
      <c r="M112" s="49"/>
      <c r="N112" s="44">
        <f>N113+N116</f>
        <v>9865</v>
      </c>
      <c r="O112" s="114">
        <f t="shared" si="13"/>
        <v>2135</v>
      </c>
    </row>
    <row r="113" spans="1:15" ht="21">
      <c r="A113" s="135"/>
      <c r="B113" s="138"/>
      <c r="C113" s="137">
        <v>6050</v>
      </c>
      <c r="D113" s="38" t="s">
        <v>15</v>
      </c>
      <c r="E113" s="39">
        <f>E114+E115</f>
        <v>5490</v>
      </c>
      <c r="F113" s="39">
        <f>F114+F115</f>
        <v>70000</v>
      </c>
      <c r="G113" s="39">
        <f>G114+G115</f>
        <v>0</v>
      </c>
      <c r="H113" s="39">
        <f>H114+H115</f>
        <v>0</v>
      </c>
      <c r="I113" s="87"/>
      <c r="J113" s="86"/>
      <c r="K113" s="40"/>
      <c r="L113" s="42">
        <f>L114</f>
        <v>0</v>
      </c>
      <c r="M113" s="42"/>
      <c r="N113" s="41"/>
      <c r="O113" s="112">
        <f t="shared" si="13"/>
        <v>0</v>
      </c>
    </row>
    <row r="114" spans="1:15" ht="22.5">
      <c r="A114" s="135"/>
      <c r="B114" s="138"/>
      <c r="C114" s="138"/>
      <c r="D114" s="31" t="s">
        <v>143</v>
      </c>
      <c r="E114" s="39"/>
      <c r="F114" s="46">
        <v>70000</v>
      </c>
      <c r="G114" s="47"/>
      <c r="H114" s="46"/>
      <c r="I114" s="87"/>
      <c r="J114" s="86"/>
      <c r="K114" s="40"/>
      <c r="L114" s="42"/>
      <c r="M114" s="42"/>
      <c r="N114" s="41"/>
      <c r="O114" s="112">
        <f t="shared" si="13"/>
        <v>0</v>
      </c>
    </row>
    <row r="115" spans="1:15" ht="22.5">
      <c r="A115" s="135"/>
      <c r="B115" s="138"/>
      <c r="C115" s="141"/>
      <c r="D115" s="31" t="s">
        <v>124</v>
      </c>
      <c r="E115" s="46">
        <v>5490</v>
      </c>
      <c r="F115" s="46"/>
      <c r="G115" s="47"/>
      <c r="H115" s="46"/>
      <c r="I115" s="87"/>
      <c r="J115" s="86"/>
      <c r="K115" s="40"/>
      <c r="L115" s="42"/>
      <c r="M115" s="42"/>
      <c r="N115" s="41"/>
      <c r="O115" s="112">
        <f t="shared" si="13"/>
        <v>0</v>
      </c>
    </row>
    <row r="116" spans="1:15" s="14" customFormat="1" ht="24" customHeight="1">
      <c r="A116" s="135"/>
      <c r="B116" s="135"/>
      <c r="C116" s="137">
        <v>6060</v>
      </c>
      <c r="D116" s="38" t="s">
        <v>22</v>
      </c>
      <c r="E116" s="39">
        <f>E117</f>
        <v>6370</v>
      </c>
      <c r="F116" s="39">
        <f>F117</f>
        <v>5000</v>
      </c>
      <c r="G116" s="39">
        <f>G117</f>
        <v>12000</v>
      </c>
      <c r="H116" s="39">
        <f>H117</f>
        <v>9865</v>
      </c>
      <c r="I116" s="86">
        <f t="shared" si="15"/>
        <v>82.20833333333334</v>
      </c>
      <c r="J116" s="86">
        <f>(H116/E116)*100</f>
        <v>154.86656200941914</v>
      </c>
      <c r="K116" s="43"/>
      <c r="L116" s="49">
        <f>L117</f>
        <v>0</v>
      </c>
      <c r="M116" s="49"/>
      <c r="N116" s="44">
        <f>N117</f>
        <v>9865</v>
      </c>
      <c r="O116" s="112">
        <f t="shared" si="13"/>
        <v>2135</v>
      </c>
    </row>
    <row r="117" spans="1:15" ht="12.75">
      <c r="A117" s="136"/>
      <c r="B117" s="136"/>
      <c r="C117" s="136"/>
      <c r="D117" s="45" t="s">
        <v>23</v>
      </c>
      <c r="E117" s="46">
        <v>6370</v>
      </c>
      <c r="F117" s="46">
        <v>5000</v>
      </c>
      <c r="G117" s="46">
        <v>12000</v>
      </c>
      <c r="H117" s="46">
        <v>9865</v>
      </c>
      <c r="I117" s="87">
        <f t="shared" si="15"/>
        <v>82.20833333333334</v>
      </c>
      <c r="J117" s="86">
        <f>(H117/E117)*100</f>
        <v>154.86656200941914</v>
      </c>
      <c r="K117" s="40"/>
      <c r="L117" s="42"/>
      <c r="M117" s="42"/>
      <c r="N117" s="41">
        <v>9865</v>
      </c>
      <c r="O117" s="112">
        <f t="shared" si="13"/>
        <v>2135</v>
      </c>
    </row>
    <row r="118" spans="1:15" s="15" customFormat="1" ht="26.25" customHeight="1">
      <c r="A118" s="134">
        <v>754</v>
      </c>
      <c r="B118" s="53"/>
      <c r="C118" s="53"/>
      <c r="D118" s="54" t="s">
        <v>24</v>
      </c>
      <c r="E118" s="33">
        <f>E121+E130+E119</f>
        <v>67270.25</v>
      </c>
      <c r="F118" s="33">
        <f aca="true" t="shared" si="22" ref="F118:N118">F121+F130+F119</f>
        <v>311000</v>
      </c>
      <c r="G118" s="33">
        <f t="shared" si="22"/>
        <v>550000</v>
      </c>
      <c r="H118" s="33">
        <f t="shared" si="22"/>
        <v>541240.94</v>
      </c>
      <c r="I118" s="86">
        <f t="shared" si="15"/>
        <v>98.40744363636362</v>
      </c>
      <c r="J118" s="86">
        <f>(H118/E118)*100</f>
        <v>804.5769712465762</v>
      </c>
      <c r="K118" s="33">
        <f t="shared" si="22"/>
        <v>0</v>
      </c>
      <c r="L118" s="33">
        <f t="shared" si="22"/>
        <v>0</v>
      </c>
      <c r="M118" s="33">
        <f t="shared" si="22"/>
        <v>200000</v>
      </c>
      <c r="N118" s="33">
        <f t="shared" si="22"/>
        <v>341240.94</v>
      </c>
      <c r="O118" s="112">
        <f t="shared" si="13"/>
        <v>8759.060000000056</v>
      </c>
    </row>
    <row r="119" spans="1:15" s="15" customFormat="1" ht="12.75">
      <c r="A119" s="139"/>
      <c r="B119" s="150">
        <v>75411</v>
      </c>
      <c r="C119" s="67"/>
      <c r="D119" s="110" t="s">
        <v>131</v>
      </c>
      <c r="E119" s="33">
        <f>E120</f>
        <v>50000</v>
      </c>
      <c r="F119" s="33">
        <f>F120</f>
        <v>0</v>
      </c>
      <c r="G119" s="33">
        <f>G120</f>
        <v>0</v>
      </c>
      <c r="H119" s="33">
        <f>H120</f>
        <v>0</v>
      </c>
      <c r="I119" s="87"/>
      <c r="J119" s="86"/>
      <c r="K119" s="56"/>
      <c r="L119" s="57"/>
      <c r="M119" s="57"/>
      <c r="N119" s="98"/>
      <c r="O119" s="112">
        <f t="shared" si="13"/>
        <v>0</v>
      </c>
    </row>
    <row r="120" spans="1:15" s="15" customFormat="1" ht="24" customHeight="1">
      <c r="A120" s="139"/>
      <c r="B120" s="141"/>
      <c r="C120" s="51">
        <v>6170</v>
      </c>
      <c r="D120" s="66" t="s">
        <v>75</v>
      </c>
      <c r="E120" s="60">
        <v>50000</v>
      </c>
      <c r="F120" s="60"/>
      <c r="G120" s="60"/>
      <c r="H120" s="60"/>
      <c r="I120" s="87"/>
      <c r="J120" s="86"/>
      <c r="K120" s="34"/>
      <c r="L120" s="55"/>
      <c r="M120" s="55"/>
      <c r="N120" s="99"/>
      <c r="O120" s="112">
        <f t="shared" si="13"/>
        <v>0</v>
      </c>
    </row>
    <row r="121" spans="1:15" ht="12.75">
      <c r="A121" s="135"/>
      <c r="B121" s="137">
        <v>75412</v>
      </c>
      <c r="C121" s="61"/>
      <c r="D121" s="38" t="s">
        <v>10</v>
      </c>
      <c r="E121" s="39">
        <f>E122+E127</f>
        <v>15710</v>
      </c>
      <c r="F121" s="39">
        <f>F122+F127</f>
        <v>311000</v>
      </c>
      <c r="G121" s="39">
        <f>G122+G127</f>
        <v>550000</v>
      </c>
      <c r="H121" s="39">
        <f>H122+H127</f>
        <v>541240.94</v>
      </c>
      <c r="I121" s="86">
        <f t="shared" si="15"/>
        <v>98.40744363636362</v>
      </c>
      <c r="J121" s="86">
        <f>(H121/E121)*100</f>
        <v>3445.2001273074475</v>
      </c>
      <c r="K121" s="40"/>
      <c r="L121" s="42"/>
      <c r="M121" s="100">
        <f>M122+M127</f>
        <v>200000</v>
      </c>
      <c r="N121" s="100">
        <f>N122+N127</f>
        <v>341240.94</v>
      </c>
      <c r="O121" s="112">
        <f t="shared" si="13"/>
        <v>8759.060000000056</v>
      </c>
    </row>
    <row r="122" spans="1:15" s="14" customFormat="1" ht="24" customHeight="1">
      <c r="A122" s="135"/>
      <c r="B122" s="135"/>
      <c r="C122" s="137">
        <v>6050</v>
      </c>
      <c r="D122" s="38" t="s">
        <v>30</v>
      </c>
      <c r="E122" s="39">
        <f>E123+E125+E126+E124</f>
        <v>15710</v>
      </c>
      <c r="F122" s="39">
        <f aca="true" t="shared" si="23" ref="F122:N122">F123+F125+F126+F124</f>
        <v>11000</v>
      </c>
      <c r="G122" s="39">
        <f t="shared" si="23"/>
        <v>7500</v>
      </c>
      <c r="H122" s="39">
        <f t="shared" si="23"/>
        <v>6791</v>
      </c>
      <c r="I122" s="86">
        <f t="shared" si="15"/>
        <v>90.54666666666667</v>
      </c>
      <c r="J122" s="86">
        <f>(H122/E122)*100</f>
        <v>43.227243793761936</v>
      </c>
      <c r="K122" s="39">
        <f t="shared" si="23"/>
        <v>0</v>
      </c>
      <c r="L122" s="39">
        <f t="shared" si="23"/>
        <v>0</v>
      </c>
      <c r="M122" s="39">
        <f t="shared" si="23"/>
        <v>0</v>
      </c>
      <c r="N122" s="39">
        <f t="shared" si="23"/>
        <v>6791</v>
      </c>
      <c r="O122" s="112">
        <f t="shared" si="13"/>
        <v>709</v>
      </c>
    </row>
    <row r="123" spans="1:15" ht="22.5">
      <c r="A123" s="135"/>
      <c r="B123" s="135"/>
      <c r="C123" s="138"/>
      <c r="D123" s="45" t="s">
        <v>97</v>
      </c>
      <c r="E123" s="46">
        <v>15710</v>
      </c>
      <c r="F123" s="46"/>
      <c r="G123" s="46"/>
      <c r="H123" s="46"/>
      <c r="I123" s="87"/>
      <c r="J123" s="86"/>
      <c r="K123" s="40"/>
      <c r="L123" s="42"/>
      <c r="M123" s="42"/>
      <c r="N123" s="41"/>
      <c r="O123" s="112">
        <f t="shared" si="13"/>
        <v>0</v>
      </c>
    </row>
    <row r="124" spans="1:15" ht="22.5">
      <c r="A124" s="135"/>
      <c r="B124" s="135"/>
      <c r="C124" s="138"/>
      <c r="D124" s="45" t="s">
        <v>145</v>
      </c>
      <c r="E124" s="46"/>
      <c r="F124" s="46"/>
      <c r="G124" s="46">
        <v>7500</v>
      </c>
      <c r="H124" s="46">
        <v>6791</v>
      </c>
      <c r="I124" s="87">
        <f t="shared" si="15"/>
        <v>90.54666666666667</v>
      </c>
      <c r="J124" s="86"/>
      <c r="K124" s="40"/>
      <c r="L124" s="42"/>
      <c r="M124" s="42"/>
      <c r="N124" s="41">
        <v>6791</v>
      </c>
      <c r="O124" s="112"/>
    </row>
    <row r="125" spans="1:15" ht="13.5" customHeight="1">
      <c r="A125" s="135"/>
      <c r="B125" s="135"/>
      <c r="C125" s="138"/>
      <c r="D125" s="45" t="s">
        <v>144</v>
      </c>
      <c r="E125" s="46"/>
      <c r="F125" s="46">
        <v>10000</v>
      </c>
      <c r="G125" s="46"/>
      <c r="H125" s="46"/>
      <c r="I125" s="87"/>
      <c r="J125" s="86"/>
      <c r="K125" s="40"/>
      <c r="L125" s="42"/>
      <c r="M125" s="42"/>
      <c r="N125" s="41"/>
      <c r="O125" s="112">
        <f t="shared" si="13"/>
        <v>0</v>
      </c>
    </row>
    <row r="126" spans="1:15" ht="24" customHeight="1">
      <c r="A126" s="135"/>
      <c r="B126" s="135"/>
      <c r="C126" s="138"/>
      <c r="D126" s="68" t="s">
        <v>58</v>
      </c>
      <c r="E126" s="46"/>
      <c r="F126" s="46">
        <v>1000</v>
      </c>
      <c r="G126" s="46"/>
      <c r="H126" s="46"/>
      <c r="I126" s="87"/>
      <c r="J126" s="86"/>
      <c r="K126" s="40"/>
      <c r="L126" s="42"/>
      <c r="M126" s="42"/>
      <c r="N126" s="41"/>
      <c r="O126" s="112">
        <f t="shared" si="13"/>
        <v>0</v>
      </c>
    </row>
    <row r="127" spans="1:15" s="14" customFormat="1" ht="29.25" customHeight="1">
      <c r="A127" s="135"/>
      <c r="B127" s="135"/>
      <c r="C127" s="137">
        <v>6060</v>
      </c>
      <c r="D127" s="38" t="s">
        <v>22</v>
      </c>
      <c r="E127" s="39">
        <f aca="true" t="shared" si="24" ref="E127:N127">E128+E129</f>
        <v>0</v>
      </c>
      <c r="F127" s="39">
        <f t="shared" si="24"/>
        <v>300000</v>
      </c>
      <c r="G127" s="39">
        <f t="shared" si="24"/>
        <v>542500</v>
      </c>
      <c r="H127" s="39">
        <f t="shared" si="24"/>
        <v>534449.94</v>
      </c>
      <c r="I127" s="86">
        <f t="shared" si="15"/>
        <v>98.51611797235023</v>
      </c>
      <c r="J127" s="86"/>
      <c r="K127" s="39">
        <f t="shared" si="24"/>
        <v>0</v>
      </c>
      <c r="L127" s="39">
        <f t="shared" si="24"/>
        <v>0</v>
      </c>
      <c r="M127" s="39">
        <f t="shared" si="24"/>
        <v>200000</v>
      </c>
      <c r="N127" s="39">
        <f t="shared" si="24"/>
        <v>334449.94</v>
      </c>
      <c r="O127" s="112">
        <f t="shared" si="13"/>
        <v>8050.060000000056</v>
      </c>
    </row>
    <row r="128" spans="1:15" ht="24" customHeight="1">
      <c r="A128" s="135"/>
      <c r="B128" s="135"/>
      <c r="C128" s="135"/>
      <c r="D128" s="45" t="s">
        <v>145</v>
      </c>
      <c r="E128" s="46"/>
      <c r="F128" s="46">
        <v>300000</v>
      </c>
      <c r="G128" s="46">
        <v>530500</v>
      </c>
      <c r="H128" s="46">
        <v>522449.94</v>
      </c>
      <c r="I128" s="87">
        <f t="shared" si="15"/>
        <v>98.48255230914232</v>
      </c>
      <c r="J128" s="86"/>
      <c r="K128" s="40"/>
      <c r="L128" s="42"/>
      <c r="M128" s="41">
        <v>200000</v>
      </c>
      <c r="N128" s="41">
        <v>322449.94</v>
      </c>
      <c r="O128" s="112">
        <f t="shared" si="13"/>
        <v>8050.059999999998</v>
      </c>
    </row>
    <row r="129" spans="1:15" ht="21" customHeight="1">
      <c r="A129" s="135"/>
      <c r="B129" s="136"/>
      <c r="C129" s="136"/>
      <c r="D129" s="125" t="s">
        <v>167</v>
      </c>
      <c r="E129" s="46"/>
      <c r="F129" s="46"/>
      <c r="G129" s="46">
        <v>12000</v>
      </c>
      <c r="H129" s="46">
        <v>12000</v>
      </c>
      <c r="I129" s="87">
        <f t="shared" si="15"/>
        <v>100</v>
      </c>
      <c r="J129" s="86"/>
      <c r="K129" s="40"/>
      <c r="L129" s="42"/>
      <c r="M129" s="42"/>
      <c r="N129" s="41">
        <v>12000</v>
      </c>
      <c r="O129" s="112">
        <f t="shared" si="13"/>
        <v>0</v>
      </c>
    </row>
    <row r="130" spans="1:15" ht="18" customHeight="1">
      <c r="A130" s="135"/>
      <c r="B130" s="137">
        <v>75495</v>
      </c>
      <c r="C130" s="61"/>
      <c r="D130" s="38" t="s">
        <v>19</v>
      </c>
      <c r="E130" s="39">
        <f aca="true" t="shared" si="25" ref="E130:H131">E131</f>
        <v>1560.25</v>
      </c>
      <c r="F130" s="39">
        <f t="shared" si="25"/>
        <v>0</v>
      </c>
      <c r="G130" s="39">
        <f t="shared" si="25"/>
        <v>0</v>
      </c>
      <c r="H130" s="39">
        <f t="shared" si="25"/>
        <v>0</v>
      </c>
      <c r="I130" s="86"/>
      <c r="J130" s="86"/>
      <c r="K130" s="43"/>
      <c r="L130" s="49">
        <f aca="true" t="shared" si="26" ref="L130:N131">L131</f>
        <v>0</v>
      </c>
      <c r="M130" s="49">
        <f t="shared" si="26"/>
        <v>0</v>
      </c>
      <c r="N130" s="44">
        <f t="shared" si="26"/>
        <v>0</v>
      </c>
      <c r="O130" s="113">
        <f t="shared" si="13"/>
        <v>0</v>
      </c>
    </row>
    <row r="131" spans="1:15" s="14" customFormat="1" ht="23.25" customHeight="1">
      <c r="A131" s="135"/>
      <c r="B131" s="135"/>
      <c r="C131" s="137">
        <v>6050</v>
      </c>
      <c r="D131" s="38" t="s">
        <v>6</v>
      </c>
      <c r="E131" s="39">
        <f t="shared" si="25"/>
        <v>1560.25</v>
      </c>
      <c r="F131" s="39">
        <f t="shared" si="25"/>
        <v>0</v>
      </c>
      <c r="G131" s="39">
        <f t="shared" si="25"/>
        <v>0</v>
      </c>
      <c r="H131" s="39">
        <f t="shared" si="25"/>
        <v>0</v>
      </c>
      <c r="I131" s="86"/>
      <c r="J131" s="86"/>
      <c r="K131" s="43"/>
      <c r="L131" s="49">
        <f t="shared" si="26"/>
        <v>0</v>
      </c>
      <c r="M131" s="49">
        <f t="shared" si="26"/>
        <v>0</v>
      </c>
      <c r="N131" s="44">
        <f t="shared" si="26"/>
        <v>0</v>
      </c>
      <c r="O131" s="114">
        <f t="shared" si="13"/>
        <v>0</v>
      </c>
    </row>
    <row r="132" spans="1:15" ht="26.25" customHeight="1">
      <c r="A132" s="136"/>
      <c r="B132" s="136"/>
      <c r="C132" s="157"/>
      <c r="D132" s="45" t="s">
        <v>25</v>
      </c>
      <c r="E132" s="46">
        <v>1560.25</v>
      </c>
      <c r="F132" s="46"/>
      <c r="G132" s="46"/>
      <c r="H132" s="46"/>
      <c r="I132" s="87"/>
      <c r="J132" s="86"/>
      <c r="K132" s="40"/>
      <c r="L132" s="42"/>
      <c r="M132" s="42"/>
      <c r="N132" s="41"/>
      <c r="O132" s="112">
        <f t="shared" si="13"/>
        <v>0</v>
      </c>
    </row>
    <row r="133" spans="1:17" ht="15.75" customHeight="1">
      <c r="A133" s="137">
        <v>801</v>
      </c>
      <c r="B133" s="61"/>
      <c r="C133" s="61"/>
      <c r="D133" s="38" t="s">
        <v>28</v>
      </c>
      <c r="E133" s="39">
        <f>E134+E151+E155+E147</f>
        <v>466415.07999999996</v>
      </c>
      <c r="F133" s="39">
        <f>F134+F151+F155+F147</f>
        <v>70000</v>
      </c>
      <c r="G133" s="39">
        <f>G134+G151+G155+G147</f>
        <v>86000</v>
      </c>
      <c r="H133" s="39">
        <f>H134+H151+H155+H147</f>
        <v>56567.57</v>
      </c>
      <c r="I133" s="86">
        <f t="shared" si="15"/>
        <v>65.77624418604651</v>
      </c>
      <c r="J133" s="86">
        <f>(H133/E133)*100</f>
        <v>12.128160607500083</v>
      </c>
      <c r="K133" s="43"/>
      <c r="L133" s="49"/>
      <c r="M133" s="49">
        <f>M134+M151+M155</f>
        <v>0</v>
      </c>
      <c r="N133" s="44">
        <f>N134+N151+N155</f>
        <v>56567.57</v>
      </c>
      <c r="O133" s="113">
        <f t="shared" si="13"/>
        <v>29432.43</v>
      </c>
      <c r="P133" s="14"/>
      <c r="Q133" s="14"/>
    </row>
    <row r="134" spans="1:15" ht="14.25" customHeight="1">
      <c r="A134" s="135"/>
      <c r="B134" s="137">
        <v>80101</v>
      </c>
      <c r="C134" s="37"/>
      <c r="D134" s="38" t="s">
        <v>29</v>
      </c>
      <c r="E134" s="39">
        <f>E135+E140</f>
        <v>379120.86</v>
      </c>
      <c r="F134" s="39">
        <f>F135+F140</f>
        <v>30000</v>
      </c>
      <c r="G134" s="39">
        <f>G135+G140</f>
        <v>14300</v>
      </c>
      <c r="H134" s="39">
        <f>H135+H140</f>
        <v>13867.57</v>
      </c>
      <c r="I134" s="86">
        <f>(H134/G134)*100</f>
        <v>96.97601398601398</v>
      </c>
      <c r="J134" s="86">
        <f>(H134/E134)*100</f>
        <v>3.6578229960757103</v>
      </c>
      <c r="K134" s="39">
        <f>K135+K140</f>
        <v>0</v>
      </c>
      <c r="L134" s="39">
        <f>L135+L140</f>
        <v>0</v>
      </c>
      <c r="M134" s="39">
        <f>M135+M140</f>
        <v>0</v>
      </c>
      <c r="N134" s="39">
        <f>N135+N140</f>
        <v>13867.57</v>
      </c>
      <c r="O134" s="113">
        <f t="shared" si="13"/>
        <v>432.4300000000003</v>
      </c>
    </row>
    <row r="135" spans="1:15" s="14" customFormat="1" ht="27" customHeight="1">
      <c r="A135" s="135"/>
      <c r="B135" s="151"/>
      <c r="C135" s="137">
        <v>6050</v>
      </c>
      <c r="D135" s="38" t="s">
        <v>30</v>
      </c>
      <c r="E135" s="39">
        <f>E136+E137+E138+E139</f>
        <v>220599.2</v>
      </c>
      <c r="F135" s="39">
        <f aca="true" t="shared" si="27" ref="F135:N135">F136+F137+F138+F139</f>
        <v>10000</v>
      </c>
      <c r="G135" s="39">
        <f t="shared" si="27"/>
        <v>0</v>
      </c>
      <c r="H135" s="39">
        <f t="shared" si="27"/>
        <v>0</v>
      </c>
      <c r="I135" s="87"/>
      <c r="J135" s="86"/>
      <c r="K135" s="39">
        <f t="shared" si="27"/>
        <v>0</v>
      </c>
      <c r="L135" s="39">
        <f t="shared" si="27"/>
        <v>0</v>
      </c>
      <c r="M135" s="39">
        <f t="shared" si="27"/>
        <v>0</v>
      </c>
      <c r="N135" s="39">
        <f t="shared" si="27"/>
        <v>0</v>
      </c>
      <c r="O135" s="113">
        <f t="shared" si="13"/>
        <v>0</v>
      </c>
    </row>
    <row r="136" spans="1:15" ht="21" customHeight="1">
      <c r="A136" s="135"/>
      <c r="B136" s="151"/>
      <c r="C136" s="151"/>
      <c r="D136" s="69" t="s">
        <v>146</v>
      </c>
      <c r="E136" s="70"/>
      <c r="F136" s="70">
        <v>10000</v>
      </c>
      <c r="G136" s="70"/>
      <c r="H136" s="70"/>
      <c r="I136" s="87"/>
      <c r="J136" s="86"/>
      <c r="K136" s="40"/>
      <c r="L136" s="42"/>
      <c r="M136" s="42"/>
      <c r="N136" s="41"/>
      <c r="O136" s="112">
        <f t="shared" si="13"/>
        <v>0</v>
      </c>
    </row>
    <row r="137" spans="1:15" ht="47.25" customHeight="1">
      <c r="A137" s="135"/>
      <c r="B137" s="151"/>
      <c r="C137" s="151"/>
      <c r="D137" s="45" t="s">
        <v>98</v>
      </c>
      <c r="E137" s="70">
        <v>65880</v>
      </c>
      <c r="F137" s="70"/>
      <c r="G137" s="70"/>
      <c r="H137" s="70"/>
      <c r="I137" s="87"/>
      <c r="J137" s="86"/>
      <c r="K137" s="40"/>
      <c r="L137" s="42"/>
      <c r="M137" s="42"/>
      <c r="N137" s="41"/>
      <c r="O137" s="112">
        <f t="shared" si="13"/>
        <v>0</v>
      </c>
    </row>
    <row r="138" spans="1:15" ht="45.75" customHeight="1">
      <c r="A138" s="135"/>
      <c r="B138" s="135"/>
      <c r="C138" s="135"/>
      <c r="D138" s="45" t="s">
        <v>69</v>
      </c>
      <c r="E138" s="70">
        <v>35214.88</v>
      </c>
      <c r="F138" s="70"/>
      <c r="G138" s="70"/>
      <c r="H138" s="70"/>
      <c r="I138" s="87"/>
      <c r="J138" s="86"/>
      <c r="K138" s="40"/>
      <c r="L138" s="42"/>
      <c r="M138" s="42"/>
      <c r="N138" s="41"/>
      <c r="O138" s="112">
        <f t="shared" si="13"/>
        <v>0</v>
      </c>
    </row>
    <row r="139" spans="1:15" ht="35.25" customHeight="1">
      <c r="A139" s="135"/>
      <c r="B139" s="135"/>
      <c r="C139" s="141"/>
      <c r="D139" s="45" t="s">
        <v>125</v>
      </c>
      <c r="E139" s="70">
        <v>119504.32</v>
      </c>
      <c r="F139" s="70"/>
      <c r="G139" s="70"/>
      <c r="H139" s="70"/>
      <c r="I139" s="87"/>
      <c r="J139" s="86"/>
      <c r="K139" s="40"/>
      <c r="L139" s="42"/>
      <c r="M139" s="42"/>
      <c r="N139" s="41"/>
      <c r="O139" s="112">
        <f t="shared" si="13"/>
        <v>0</v>
      </c>
    </row>
    <row r="140" spans="1:15" ht="21">
      <c r="A140" s="135"/>
      <c r="B140" s="140"/>
      <c r="C140" s="150">
        <v>6060</v>
      </c>
      <c r="D140" s="38" t="s">
        <v>16</v>
      </c>
      <c r="E140" s="107">
        <f>E143+E144+E145+E146+E141+E142</f>
        <v>158521.66</v>
      </c>
      <c r="F140" s="107">
        <f>F143+F144+F145+F146+F141+F142</f>
        <v>20000</v>
      </c>
      <c r="G140" s="107">
        <f>G143+G144+G145+G146+G141+G142</f>
        <v>14300</v>
      </c>
      <c r="H140" s="107">
        <f>H143+H144+H145+H146+H141+H142</f>
        <v>13867.57</v>
      </c>
      <c r="I140" s="86">
        <f>(H140/G140)*100</f>
        <v>96.97601398601398</v>
      </c>
      <c r="J140" s="86">
        <f>(H140/E140)*100</f>
        <v>8.748060044286692</v>
      </c>
      <c r="K140" s="107">
        <f>K143+K144+K145+K146+K141</f>
        <v>0</v>
      </c>
      <c r="L140" s="107">
        <f>L143+L144+L145+L146+L141</f>
        <v>0</v>
      </c>
      <c r="M140" s="107">
        <f>M143+M144+M145+M146+M141</f>
        <v>0</v>
      </c>
      <c r="N140" s="107">
        <f>N142</f>
        <v>13867.57</v>
      </c>
      <c r="O140" s="113">
        <f aca="true" t="shared" si="28" ref="O140:O188">G140-(H140+L140)</f>
        <v>432.4300000000003</v>
      </c>
    </row>
    <row r="141" spans="1:15" ht="24" customHeight="1">
      <c r="A141" s="135"/>
      <c r="B141" s="140"/>
      <c r="C141" s="151"/>
      <c r="D141" s="69" t="s">
        <v>146</v>
      </c>
      <c r="E141" s="70"/>
      <c r="F141" s="70">
        <v>20000</v>
      </c>
      <c r="G141" s="70"/>
      <c r="H141" s="70"/>
      <c r="I141" s="87"/>
      <c r="J141" s="86"/>
      <c r="K141" s="118"/>
      <c r="L141" s="70"/>
      <c r="M141" s="70"/>
      <c r="N141" s="70"/>
      <c r="O141" s="112"/>
    </row>
    <row r="142" spans="1:15" ht="12.75">
      <c r="A142" s="135"/>
      <c r="B142" s="140"/>
      <c r="C142" s="151"/>
      <c r="D142" s="69" t="s">
        <v>168</v>
      </c>
      <c r="E142" s="70"/>
      <c r="F142" s="70"/>
      <c r="G142" s="70">
        <v>14300</v>
      </c>
      <c r="H142" s="70">
        <v>13867.57</v>
      </c>
      <c r="I142" s="87">
        <f>(H142/G142)*100</f>
        <v>96.97601398601398</v>
      </c>
      <c r="J142" s="86"/>
      <c r="K142" s="118"/>
      <c r="L142" s="70"/>
      <c r="M142" s="70"/>
      <c r="N142" s="70">
        <v>13867.57</v>
      </c>
      <c r="O142" s="112"/>
    </row>
    <row r="143" spans="1:15" ht="22.5">
      <c r="A143" s="135"/>
      <c r="B143" s="140"/>
      <c r="C143" s="151"/>
      <c r="D143" s="45" t="s">
        <v>107</v>
      </c>
      <c r="E143" s="70">
        <v>86103.43</v>
      </c>
      <c r="F143" s="70"/>
      <c r="G143" s="70"/>
      <c r="H143" s="70"/>
      <c r="I143" s="87"/>
      <c r="J143" s="86"/>
      <c r="K143" s="40"/>
      <c r="L143" s="42"/>
      <c r="M143" s="42"/>
      <c r="N143" s="41"/>
      <c r="O143" s="112">
        <f t="shared" si="28"/>
        <v>0</v>
      </c>
    </row>
    <row r="144" spans="1:15" ht="45">
      <c r="A144" s="135"/>
      <c r="B144" s="140"/>
      <c r="C144" s="147"/>
      <c r="D144" s="45" t="s">
        <v>69</v>
      </c>
      <c r="E144" s="70">
        <v>31690.29</v>
      </c>
      <c r="F144" s="70"/>
      <c r="G144" s="70"/>
      <c r="H144" s="70"/>
      <c r="I144" s="87"/>
      <c r="J144" s="86"/>
      <c r="K144" s="40"/>
      <c r="L144" s="42"/>
      <c r="M144" s="42"/>
      <c r="N144" s="41"/>
      <c r="O144" s="112">
        <f t="shared" si="28"/>
        <v>0</v>
      </c>
    </row>
    <row r="145" spans="1:15" ht="22.5">
      <c r="A145" s="135"/>
      <c r="B145" s="140"/>
      <c r="C145" s="147"/>
      <c r="D145" s="45" t="s">
        <v>126</v>
      </c>
      <c r="E145" s="70">
        <v>20275.79</v>
      </c>
      <c r="F145" s="70"/>
      <c r="G145" s="70"/>
      <c r="H145" s="70"/>
      <c r="I145" s="87"/>
      <c r="J145" s="86"/>
      <c r="K145" s="40"/>
      <c r="L145" s="42"/>
      <c r="M145" s="42"/>
      <c r="N145" s="41"/>
      <c r="O145" s="112">
        <f t="shared" si="28"/>
        <v>0</v>
      </c>
    </row>
    <row r="146" spans="1:15" ht="22.5">
      <c r="A146" s="135"/>
      <c r="B146" s="141"/>
      <c r="C146" s="148"/>
      <c r="D146" s="45" t="s">
        <v>127</v>
      </c>
      <c r="E146" s="70">
        <v>20452.15</v>
      </c>
      <c r="F146" s="70"/>
      <c r="G146" s="70"/>
      <c r="H146" s="70"/>
      <c r="I146" s="87"/>
      <c r="J146" s="86"/>
      <c r="K146" s="40"/>
      <c r="L146" s="42"/>
      <c r="M146" s="42"/>
      <c r="N146" s="41"/>
      <c r="O146" s="112">
        <f t="shared" si="28"/>
        <v>0</v>
      </c>
    </row>
    <row r="147" spans="1:15" ht="12.75">
      <c r="A147" s="135"/>
      <c r="B147" s="146">
        <v>80104</v>
      </c>
      <c r="C147" s="108"/>
      <c r="D147" s="38" t="s">
        <v>128</v>
      </c>
      <c r="E147" s="107">
        <f>E148</f>
        <v>25074.22</v>
      </c>
      <c r="F147" s="107">
        <f>F148</f>
        <v>40000</v>
      </c>
      <c r="G147" s="107">
        <f>G148</f>
        <v>1000</v>
      </c>
      <c r="H147" s="107">
        <f>H148</f>
        <v>0</v>
      </c>
      <c r="I147" s="86"/>
      <c r="J147" s="86"/>
      <c r="K147" s="43"/>
      <c r="L147" s="49"/>
      <c r="M147" s="49"/>
      <c r="N147" s="44"/>
      <c r="O147" s="114">
        <f t="shared" si="28"/>
        <v>1000</v>
      </c>
    </row>
    <row r="148" spans="1:15" ht="18.75" customHeight="1">
      <c r="A148" s="135"/>
      <c r="B148" s="140"/>
      <c r="C148" s="146">
        <v>6050</v>
      </c>
      <c r="D148" s="110" t="s">
        <v>13</v>
      </c>
      <c r="E148" s="107">
        <f>E149+E150</f>
        <v>25074.22</v>
      </c>
      <c r="F148" s="107">
        <f aca="true" t="shared" si="29" ref="F148:N148">F149+F150</f>
        <v>40000</v>
      </c>
      <c r="G148" s="107">
        <f t="shared" si="29"/>
        <v>1000</v>
      </c>
      <c r="H148" s="107">
        <f t="shared" si="29"/>
        <v>0</v>
      </c>
      <c r="I148" s="86"/>
      <c r="J148" s="86"/>
      <c r="K148" s="107">
        <f t="shared" si="29"/>
        <v>0</v>
      </c>
      <c r="L148" s="107">
        <f t="shared" si="29"/>
        <v>0</v>
      </c>
      <c r="M148" s="107">
        <f t="shared" si="29"/>
        <v>0</v>
      </c>
      <c r="N148" s="107">
        <f t="shared" si="29"/>
        <v>0</v>
      </c>
      <c r="O148" s="114">
        <f t="shared" si="28"/>
        <v>1000</v>
      </c>
    </row>
    <row r="149" spans="1:15" ht="13.5" customHeight="1">
      <c r="A149" s="135"/>
      <c r="B149" s="140"/>
      <c r="C149" s="147"/>
      <c r="D149" s="45" t="s">
        <v>129</v>
      </c>
      <c r="E149" s="70">
        <v>25074.22</v>
      </c>
      <c r="F149" s="70"/>
      <c r="G149" s="70"/>
      <c r="H149" s="70"/>
      <c r="I149" s="87"/>
      <c r="J149" s="86"/>
      <c r="K149" s="40"/>
      <c r="L149" s="42"/>
      <c r="M149" s="42"/>
      <c r="N149" s="41"/>
      <c r="O149" s="112">
        <f t="shared" si="28"/>
        <v>0</v>
      </c>
    </row>
    <row r="150" spans="1:15" ht="22.5">
      <c r="A150" s="135"/>
      <c r="B150" s="140"/>
      <c r="C150" s="148"/>
      <c r="D150" s="45" t="s">
        <v>147</v>
      </c>
      <c r="E150" s="70"/>
      <c r="F150" s="70">
        <v>40000</v>
      </c>
      <c r="G150" s="70">
        <v>1000</v>
      </c>
      <c r="H150" s="70"/>
      <c r="I150" s="87"/>
      <c r="J150" s="86"/>
      <c r="K150" s="40"/>
      <c r="L150" s="42"/>
      <c r="M150" s="42"/>
      <c r="N150" s="41"/>
      <c r="O150" s="112"/>
    </row>
    <row r="151" spans="1:15" s="16" customFormat="1" ht="13.5" customHeight="1">
      <c r="A151" s="135"/>
      <c r="B151" s="137">
        <v>80110</v>
      </c>
      <c r="C151" s="116"/>
      <c r="D151" s="109" t="s">
        <v>99</v>
      </c>
      <c r="E151" s="71">
        <f>E152</f>
        <v>62220</v>
      </c>
      <c r="F151" s="71">
        <f aca="true" t="shared" si="30" ref="F151:N151">F152</f>
        <v>0</v>
      </c>
      <c r="G151" s="71">
        <f t="shared" si="30"/>
        <v>28000</v>
      </c>
      <c r="H151" s="71">
        <f t="shared" si="30"/>
        <v>0</v>
      </c>
      <c r="I151" s="86"/>
      <c r="J151" s="86"/>
      <c r="K151" s="71">
        <f t="shared" si="30"/>
        <v>0</v>
      </c>
      <c r="L151" s="71">
        <f t="shared" si="30"/>
        <v>0</v>
      </c>
      <c r="M151" s="71">
        <f t="shared" si="30"/>
        <v>0</v>
      </c>
      <c r="N151" s="71">
        <f t="shared" si="30"/>
        <v>0</v>
      </c>
      <c r="O151" s="112">
        <f t="shared" si="28"/>
        <v>28000</v>
      </c>
    </row>
    <row r="152" spans="1:15" s="16" customFormat="1" ht="22.5">
      <c r="A152" s="135"/>
      <c r="B152" s="138"/>
      <c r="C152" s="137">
        <v>6050</v>
      </c>
      <c r="D152" s="66" t="s">
        <v>13</v>
      </c>
      <c r="E152" s="71">
        <f>E153+E154</f>
        <v>62220</v>
      </c>
      <c r="F152" s="71">
        <f>F153+F154</f>
        <v>0</v>
      </c>
      <c r="G152" s="71">
        <f>G153+G154</f>
        <v>28000</v>
      </c>
      <c r="H152" s="71">
        <f>H153+H154</f>
        <v>0</v>
      </c>
      <c r="I152" s="86"/>
      <c r="J152" s="86"/>
      <c r="K152" s="40"/>
      <c r="L152" s="72"/>
      <c r="M152" s="72"/>
      <c r="N152" s="101"/>
      <c r="O152" s="112">
        <f t="shared" si="28"/>
        <v>28000</v>
      </c>
    </row>
    <row r="153" spans="1:15" s="16" customFormat="1" ht="9.75" customHeight="1">
      <c r="A153" s="135"/>
      <c r="B153" s="138"/>
      <c r="C153" s="138"/>
      <c r="D153" s="81" t="s">
        <v>130</v>
      </c>
      <c r="E153" s="73">
        <v>62220</v>
      </c>
      <c r="F153" s="73"/>
      <c r="G153" s="73"/>
      <c r="H153" s="73"/>
      <c r="I153" s="87"/>
      <c r="J153" s="86"/>
      <c r="K153" s="40"/>
      <c r="L153" s="72"/>
      <c r="M153" s="72"/>
      <c r="N153" s="101"/>
      <c r="O153" s="112">
        <f t="shared" si="28"/>
        <v>0</v>
      </c>
    </row>
    <row r="154" spans="1:15" s="16" customFormat="1" ht="12.75" customHeight="1">
      <c r="A154" s="135"/>
      <c r="B154" s="138"/>
      <c r="C154" s="141"/>
      <c r="D154" s="81" t="s">
        <v>169</v>
      </c>
      <c r="E154" s="73"/>
      <c r="F154" s="73"/>
      <c r="G154" s="73">
        <v>28000</v>
      </c>
      <c r="H154" s="73"/>
      <c r="I154" s="87"/>
      <c r="J154" s="86"/>
      <c r="K154" s="40"/>
      <c r="L154" s="72"/>
      <c r="M154" s="72"/>
      <c r="N154" s="101"/>
      <c r="O154" s="112"/>
    </row>
    <row r="155" spans="1:15" s="14" customFormat="1" ht="12.75">
      <c r="A155" s="135"/>
      <c r="B155" s="137">
        <v>80130</v>
      </c>
      <c r="C155" s="61"/>
      <c r="D155" s="38" t="s">
        <v>178</v>
      </c>
      <c r="E155" s="39">
        <f>E156+E158</f>
        <v>0</v>
      </c>
      <c r="F155" s="39">
        <f>F156+F158</f>
        <v>0</v>
      </c>
      <c r="G155" s="39">
        <f>G156+G158</f>
        <v>42700</v>
      </c>
      <c r="H155" s="39">
        <f>H156+H158</f>
        <v>42700</v>
      </c>
      <c r="I155" s="86">
        <f aca="true" t="shared" si="31" ref="I155:I161">(H155/G155)*100</f>
        <v>100</v>
      </c>
      <c r="J155" s="86"/>
      <c r="K155" s="43"/>
      <c r="L155" s="49">
        <f>L156+L158</f>
        <v>0</v>
      </c>
      <c r="M155" s="49">
        <f>M156+M158</f>
        <v>0</v>
      </c>
      <c r="N155" s="44">
        <f>N156+N158</f>
        <v>42700</v>
      </c>
      <c r="O155" s="114">
        <f t="shared" si="28"/>
        <v>0</v>
      </c>
    </row>
    <row r="156" spans="1:15" s="14" customFormat="1" ht="25.5" customHeight="1">
      <c r="A156" s="135"/>
      <c r="B156" s="138"/>
      <c r="C156" s="127">
        <v>6058</v>
      </c>
      <c r="D156" s="110" t="s">
        <v>13</v>
      </c>
      <c r="E156" s="78">
        <f>E157</f>
        <v>0</v>
      </c>
      <c r="F156" s="78">
        <f aca="true" t="shared" si="32" ref="F156:N156">F157</f>
        <v>0</v>
      </c>
      <c r="G156" s="78">
        <f t="shared" si="32"/>
        <v>36295</v>
      </c>
      <c r="H156" s="78">
        <f t="shared" si="32"/>
        <v>36295</v>
      </c>
      <c r="I156" s="86">
        <f t="shared" si="31"/>
        <v>100</v>
      </c>
      <c r="J156" s="86"/>
      <c r="K156" s="78">
        <f t="shared" si="32"/>
        <v>0</v>
      </c>
      <c r="L156" s="78">
        <f t="shared" si="32"/>
        <v>0</v>
      </c>
      <c r="M156" s="78">
        <f t="shared" si="32"/>
        <v>0</v>
      </c>
      <c r="N156" s="78">
        <f t="shared" si="32"/>
        <v>36295</v>
      </c>
      <c r="O156" s="114">
        <f t="shared" si="28"/>
        <v>0</v>
      </c>
    </row>
    <row r="157" spans="1:15" s="14" customFormat="1" ht="25.5" customHeight="1">
      <c r="A157" s="135"/>
      <c r="B157" s="138"/>
      <c r="C157" s="127"/>
      <c r="D157" s="45" t="s">
        <v>179</v>
      </c>
      <c r="E157" s="47"/>
      <c r="F157" s="47"/>
      <c r="G157" s="47">
        <v>36295</v>
      </c>
      <c r="H157" s="47">
        <v>36295</v>
      </c>
      <c r="I157" s="87">
        <f t="shared" si="31"/>
        <v>100</v>
      </c>
      <c r="J157" s="86"/>
      <c r="K157" s="43"/>
      <c r="L157" s="49"/>
      <c r="M157" s="49"/>
      <c r="N157" s="44">
        <v>36295</v>
      </c>
      <c r="O157" s="112"/>
    </row>
    <row r="158" spans="1:15" s="14" customFormat="1" ht="24" customHeight="1">
      <c r="A158" s="135"/>
      <c r="B158" s="138"/>
      <c r="C158" s="61">
        <v>6059</v>
      </c>
      <c r="D158" s="110" t="s">
        <v>13</v>
      </c>
      <c r="E158" s="78">
        <f>E159</f>
        <v>0</v>
      </c>
      <c r="F158" s="78">
        <f aca="true" t="shared" si="33" ref="F158:N158">F159</f>
        <v>0</v>
      </c>
      <c r="G158" s="78">
        <f t="shared" si="33"/>
        <v>6405</v>
      </c>
      <c r="H158" s="78">
        <f t="shared" si="33"/>
        <v>6405</v>
      </c>
      <c r="I158" s="86">
        <f t="shared" si="31"/>
        <v>100</v>
      </c>
      <c r="J158" s="86"/>
      <c r="K158" s="78">
        <f t="shared" si="33"/>
        <v>0</v>
      </c>
      <c r="L158" s="78">
        <f t="shared" si="33"/>
        <v>0</v>
      </c>
      <c r="M158" s="78">
        <f t="shared" si="33"/>
        <v>0</v>
      </c>
      <c r="N158" s="78">
        <f t="shared" si="33"/>
        <v>6405</v>
      </c>
      <c r="O158" s="114">
        <f t="shared" si="28"/>
        <v>0</v>
      </c>
    </row>
    <row r="159" spans="1:15" s="14" customFormat="1" ht="25.5" customHeight="1">
      <c r="A159" s="136"/>
      <c r="B159" s="136"/>
      <c r="C159" s="61"/>
      <c r="D159" s="45" t="s">
        <v>179</v>
      </c>
      <c r="E159" s="47"/>
      <c r="F159" s="47"/>
      <c r="G159" s="47">
        <v>6405</v>
      </c>
      <c r="H159" s="47">
        <v>6405</v>
      </c>
      <c r="I159" s="87">
        <f t="shared" si="31"/>
        <v>100</v>
      </c>
      <c r="J159" s="86"/>
      <c r="K159" s="43"/>
      <c r="L159" s="49"/>
      <c r="M159" s="49"/>
      <c r="N159" s="44">
        <v>6405</v>
      </c>
      <c r="O159" s="112">
        <f t="shared" si="28"/>
        <v>0</v>
      </c>
    </row>
    <row r="160" spans="1:15" s="15" customFormat="1" ht="22.5" customHeight="1">
      <c r="A160" s="134">
        <v>900</v>
      </c>
      <c r="B160" s="36"/>
      <c r="C160" s="36"/>
      <c r="D160" s="54" t="s">
        <v>50</v>
      </c>
      <c r="E160" s="33">
        <f>E161+E197+E189+E185+E194</f>
        <v>1555843.6799999997</v>
      </c>
      <c r="F160" s="33">
        <f aca="true" t="shared" si="34" ref="F160:N160">F161+F197+F189+F185+F194</f>
        <v>12023581</v>
      </c>
      <c r="G160" s="33">
        <f t="shared" si="34"/>
        <v>513889.38</v>
      </c>
      <c r="H160" s="33">
        <f t="shared" si="34"/>
        <v>250360.59000000003</v>
      </c>
      <c r="I160" s="86">
        <f t="shared" si="31"/>
        <v>48.718770954169166</v>
      </c>
      <c r="J160" s="86">
        <f>(H160/E160)*100</f>
        <v>16.0916288196768</v>
      </c>
      <c r="K160" s="33">
        <f t="shared" si="34"/>
        <v>0</v>
      </c>
      <c r="L160" s="33">
        <f t="shared" si="34"/>
        <v>2500</v>
      </c>
      <c r="M160" s="33">
        <f t="shared" si="34"/>
        <v>0</v>
      </c>
      <c r="N160" s="33">
        <f t="shared" si="34"/>
        <v>250360.59000000003</v>
      </c>
      <c r="O160" s="112">
        <f t="shared" si="28"/>
        <v>261028.78999999998</v>
      </c>
    </row>
    <row r="161" spans="1:15" ht="12" customHeight="1">
      <c r="A161" s="135"/>
      <c r="B161" s="137">
        <v>90001</v>
      </c>
      <c r="C161" s="37"/>
      <c r="D161" s="38" t="s">
        <v>11</v>
      </c>
      <c r="E161" s="39">
        <f>E163+E173+E177+E182+E162</f>
        <v>1081256.5</v>
      </c>
      <c r="F161" s="39">
        <f>F163+F173+F177+F182+F162</f>
        <v>10523581</v>
      </c>
      <c r="G161" s="39">
        <f>G163+G173+G177+G182+G162</f>
        <v>460889.38</v>
      </c>
      <c r="H161" s="39">
        <f>H163+H173+H177+H182+H162</f>
        <v>243108.26</v>
      </c>
      <c r="I161" s="86">
        <f t="shared" si="31"/>
        <v>52.74763762185191</v>
      </c>
      <c r="J161" s="86">
        <f>(H161/E161)*100</f>
        <v>22.48386576173184</v>
      </c>
      <c r="K161" s="40"/>
      <c r="L161" s="33">
        <f>L162+L163+L173+L177+L182</f>
        <v>0</v>
      </c>
      <c r="M161" s="33">
        <f>M162+M163+M173+M177+M182</f>
        <v>0</v>
      </c>
      <c r="N161" s="33">
        <f>N162+N163+N173+N177+N182</f>
        <v>243108.26</v>
      </c>
      <c r="O161" s="112">
        <f t="shared" si="28"/>
        <v>217781.12</v>
      </c>
    </row>
    <row r="162" spans="1:15" ht="30" customHeight="1">
      <c r="A162" s="135"/>
      <c r="B162" s="138"/>
      <c r="C162" s="74">
        <v>6010</v>
      </c>
      <c r="D162" s="38" t="s">
        <v>76</v>
      </c>
      <c r="E162" s="39">
        <v>700000</v>
      </c>
      <c r="F162" s="39"/>
      <c r="G162" s="39"/>
      <c r="H162" s="39"/>
      <c r="I162" s="86"/>
      <c r="J162" s="86"/>
      <c r="K162" s="40"/>
      <c r="L162" s="33"/>
      <c r="M162" s="33"/>
      <c r="N162" s="33"/>
      <c r="O162" s="112">
        <f t="shared" si="28"/>
        <v>0</v>
      </c>
    </row>
    <row r="163" spans="1:15" s="14" customFormat="1" ht="21.75" customHeight="1">
      <c r="A163" s="135"/>
      <c r="B163" s="135"/>
      <c r="C163" s="137">
        <v>6050</v>
      </c>
      <c r="D163" s="38" t="s">
        <v>6</v>
      </c>
      <c r="E163" s="39">
        <f>E164+E165+E166+E167+E168+E169+E170+E171+E172</f>
        <v>220664.02999999997</v>
      </c>
      <c r="F163" s="39">
        <f aca="true" t="shared" si="35" ref="F163:N163">F164+F165+F166+F167+F168+F169+F170+F171+F172</f>
        <v>237000</v>
      </c>
      <c r="G163" s="39">
        <f t="shared" si="35"/>
        <v>376460.38</v>
      </c>
      <c r="H163" s="39">
        <f t="shared" si="35"/>
        <v>159945.56000000003</v>
      </c>
      <c r="I163" s="86">
        <f>(H163/G163)*100</f>
        <v>42.486691428192266</v>
      </c>
      <c r="J163" s="86">
        <f>(H163/E163)*100</f>
        <v>72.48374825747543</v>
      </c>
      <c r="K163" s="39">
        <f t="shared" si="35"/>
        <v>0</v>
      </c>
      <c r="L163" s="39">
        <f t="shared" si="35"/>
        <v>0</v>
      </c>
      <c r="M163" s="39">
        <f t="shared" si="35"/>
        <v>0</v>
      </c>
      <c r="N163" s="39">
        <f t="shared" si="35"/>
        <v>159945.56000000003</v>
      </c>
      <c r="O163" s="112">
        <f t="shared" si="28"/>
        <v>216514.81999999998</v>
      </c>
    </row>
    <row r="164" spans="1:15" ht="22.5">
      <c r="A164" s="135"/>
      <c r="B164" s="135"/>
      <c r="C164" s="138"/>
      <c r="D164" s="45" t="s">
        <v>170</v>
      </c>
      <c r="E164" s="46"/>
      <c r="F164" s="46"/>
      <c r="G164" s="46">
        <v>2500</v>
      </c>
      <c r="H164" s="46"/>
      <c r="I164" s="87"/>
      <c r="J164" s="86"/>
      <c r="K164" s="40"/>
      <c r="L164" s="42"/>
      <c r="M164" s="42"/>
      <c r="N164" s="41"/>
      <c r="O164" s="112">
        <f t="shared" si="28"/>
        <v>2500</v>
      </c>
    </row>
    <row r="165" spans="1:15" ht="23.25" customHeight="1">
      <c r="A165" s="135"/>
      <c r="B165" s="135"/>
      <c r="C165" s="138"/>
      <c r="D165" s="62" t="s">
        <v>171</v>
      </c>
      <c r="E165" s="46"/>
      <c r="F165" s="46"/>
      <c r="G165" s="46">
        <v>10000</v>
      </c>
      <c r="H165" s="46">
        <v>9812.18</v>
      </c>
      <c r="I165" s="87">
        <f>(H165/G165)*100</f>
        <v>98.12180000000001</v>
      </c>
      <c r="J165" s="86"/>
      <c r="K165" s="40"/>
      <c r="L165" s="42"/>
      <c r="M165" s="42"/>
      <c r="N165" s="41">
        <v>9812.18</v>
      </c>
      <c r="O165" s="112">
        <f t="shared" si="28"/>
        <v>187.8199999999997</v>
      </c>
    </row>
    <row r="166" spans="1:15" ht="21" customHeight="1">
      <c r="A166" s="135"/>
      <c r="B166" s="135"/>
      <c r="C166" s="138"/>
      <c r="D166" s="45" t="s">
        <v>172</v>
      </c>
      <c r="E166" s="46"/>
      <c r="F166" s="46"/>
      <c r="G166" s="46">
        <v>12200</v>
      </c>
      <c r="H166" s="46">
        <v>12200</v>
      </c>
      <c r="I166" s="87">
        <f>(H166/G166)*100</f>
        <v>100</v>
      </c>
      <c r="J166" s="86"/>
      <c r="K166" s="40"/>
      <c r="L166" s="42"/>
      <c r="M166" s="42"/>
      <c r="N166" s="41">
        <v>12200</v>
      </c>
      <c r="O166" s="112">
        <f t="shared" si="28"/>
        <v>0</v>
      </c>
    </row>
    <row r="167" spans="1:15" ht="12.75" customHeight="1">
      <c r="A167" s="135"/>
      <c r="B167" s="135"/>
      <c r="C167" s="138"/>
      <c r="D167" s="45" t="s">
        <v>100</v>
      </c>
      <c r="E167" s="46"/>
      <c r="F167" s="46">
        <v>1000</v>
      </c>
      <c r="G167" s="46">
        <v>500</v>
      </c>
      <c r="H167" s="46"/>
      <c r="I167" s="87">
        <f>(H167/G167)*100</f>
        <v>0</v>
      </c>
      <c r="J167" s="86"/>
      <c r="K167" s="40"/>
      <c r="L167" s="42"/>
      <c r="M167" s="42"/>
      <c r="N167" s="41"/>
      <c r="O167" s="112">
        <f t="shared" si="28"/>
        <v>500</v>
      </c>
    </row>
    <row r="168" spans="1:15" ht="23.25" customHeight="1">
      <c r="A168" s="135"/>
      <c r="B168" s="135"/>
      <c r="C168" s="138"/>
      <c r="D168" s="45" t="s">
        <v>101</v>
      </c>
      <c r="E168" s="46">
        <v>173274.25</v>
      </c>
      <c r="F168" s="46">
        <v>206000</v>
      </c>
      <c r="G168" s="46">
        <v>268760.38</v>
      </c>
      <c r="H168" s="46">
        <v>70037.46</v>
      </c>
      <c r="I168" s="87">
        <f>(H168/G168)*100</f>
        <v>26.059443731996513</v>
      </c>
      <c r="J168" s="86">
        <f>(H168/E168)*100</f>
        <v>40.42000470352635</v>
      </c>
      <c r="K168" s="40"/>
      <c r="L168" s="42"/>
      <c r="M168" s="42"/>
      <c r="N168" s="41">
        <v>70037.46</v>
      </c>
      <c r="O168" s="112">
        <f t="shared" si="28"/>
        <v>198722.91999999998</v>
      </c>
    </row>
    <row r="169" spans="1:15" ht="12.75" customHeight="1">
      <c r="A169" s="135"/>
      <c r="B169" s="135"/>
      <c r="C169" s="138"/>
      <c r="D169" s="45" t="s">
        <v>173</v>
      </c>
      <c r="E169" s="46"/>
      <c r="F169" s="46"/>
      <c r="G169" s="46">
        <v>14300</v>
      </c>
      <c r="H169" s="46">
        <v>5191.88</v>
      </c>
      <c r="I169" s="87">
        <f>(H169/G169)*100</f>
        <v>36.30685314685314</v>
      </c>
      <c r="J169" s="86"/>
      <c r="K169" s="40"/>
      <c r="L169" s="42"/>
      <c r="M169" s="42"/>
      <c r="N169" s="41">
        <v>5191.88</v>
      </c>
      <c r="O169" s="112">
        <f t="shared" si="28"/>
        <v>9108.119999999999</v>
      </c>
    </row>
    <row r="170" spans="1:15" ht="24" customHeight="1">
      <c r="A170" s="135"/>
      <c r="B170" s="135"/>
      <c r="C170" s="138"/>
      <c r="D170" s="45" t="s">
        <v>102</v>
      </c>
      <c r="E170" s="46">
        <v>33.86</v>
      </c>
      <c r="F170" s="46"/>
      <c r="G170" s="46"/>
      <c r="H170" s="46"/>
      <c r="I170" s="87"/>
      <c r="J170" s="86">
        <f>(H170/E170)*100</f>
        <v>0</v>
      </c>
      <c r="K170" s="40"/>
      <c r="L170" s="42"/>
      <c r="M170" s="42"/>
      <c r="N170" s="41"/>
      <c r="O170" s="112">
        <f t="shared" si="28"/>
        <v>0</v>
      </c>
    </row>
    <row r="171" spans="1:15" ht="13.5" customHeight="1">
      <c r="A171" s="135"/>
      <c r="B171" s="135"/>
      <c r="C171" s="138"/>
      <c r="D171" s="45" t="s">
        <v>174</v>
      </c>
      <c r="E171" s="46"/>
      <c r="F171" s="46"/>
      <c r="G171" s="46">
        <v>40000</v>
      </c>
      <c r="H171" s="46">
        <v>38388.06</v>
      </c>
      <c r="I171" s="87">
        <f>(H171/G171)*100</f>
        <v>95.97015</v>
      </c>
      <c r="J171" s="86"/>
      <c r="K171" s="40"/>
      <c r="L171" s="42"/>
      <c r="M171" s="42"/>
      <c r="N171" s="41">
        <v>38388.06</v>
      </c>
      <c r="O171" s="112">
        <f t="shared" si="28"/>
        <v>1611.9400000000023</v>
      </c>
    </row>
    <row r="172" spans="1:15" ht="30.75" customHeight="1">
      <c r="A172" s="135"/>
      <c r="B172" s="135"/>
      <c r="C172" s="138"/>
      <c r="D172" s="45" t="s">
        <v>31</v>
      </c>
      <c r="E172" s="46">
        <v>47355.92</v>
      </c>
      <c r="F172" s="46">
        <v>30000</v>
      </c>
      <c r="G172" s="46">
        <v>28200</v>
      </c>
      <c r="H172" s="46">
        <v>24315.98</v>
      </c>
      <c r="I172" s="87">
        <f>(H172/G172)*100</f>
        <v>86.22687943262412</v>
      </c>
      <c r="J172" s="86">
        <f>(H172/E172)*100</f>
        <v>51.34728667503451</v>
      </c>
      <c r="K172" s="40"/>
      <c r="L172" s="42"/>
      <c r="M172" s="42"/>
      <c r="N172" s="41">
        <v>24315.98</v>
      </c>
      <c r="O172" s="112">
        <f t="shared" si="28"/>
        <v>3884.0200000000004</v>
      </c>
    </row>
    <row r="173" spans="1:15" s="14" customFormat="1" ht="21.75" customHeight="1">
      <c r="A173" s="135"/>
      <c r="B173" s="135"/>
      <c r="C173" s="137">
        <v>6058</v>
      </c>
      <c r="D173" s="38" t="s">
        <v>6</v>
      </c>
      <c r="E173" s="39">
        <f>E174+E175+E176</f>
        <v>0</v>
      </c>
      <c r="F173" s="39">
        <f aca="true" t="shared" si="36" ref="F173:N173">F174+F175+F176</f>
        <v>5763592</v>
      </c>
      <c r="G173" s="39">
        <f t="shared" si="36"/>
        <v>0</v>
      </c>
      <c r="H173" s="39">
        <f t="shared" si="36"/>
        <v>0</v>
      </c>
      <c r="I173" s="87"/>
      <c r="J173" s="86"/>
      <c r="K173" s="39">
        <f t="shared" si="36"/>
        <v>0</v>
      </c>
      <c r="L173" s="39">
        <f t="shared" si="36"/>
        <v>0</v>
      </c>
      <c r="M173" s="39">
        <f t="shared" si="36"/>
        <v>0</v>
      </c>
      <c r="N173" s="39">
        <f t="shared" si="36"/>
        <v>0</v>
      </c>
      <c r="O173" s="112">
        <f t="shared" si="28"/>
        <v>0</v>
      </c>
    </row>
    <row r="174" spans="1:15" ht="24.75" customHeight="1">
      <c r="A174" s="135"/>
      <c r="B174" s="135"/>
      <c r="C174" s="135"/>
      <c r="D174" s="45" t="s">
        <v>59</v>
      </c>
      <c r="E174" s="46"/>
      <c r="F174" s="46">
        <v>1893001</v>
      </c>
      <c r="G174" s="46"/>
      <c r="H174" s="50"/>
      <c r="I174" s="87"/>
      <c r="J174" s="86"/>
      <c r="K174" s="40"/>
      <c r="L174" s="38"/>
      <c r="M174" s="38"/>
      <c r="N174" s="96"/>
      <c r="O174" s="112">
        <f t="shared" si="28"/>
        <v>0</v>
      </c>
    </row>
    <row r="175" spans="1:15" ht="21.75" customHeight="1">
      <c r="A175" s="135"/>
      <c r="B175" s="135"/>
      <c r="C175" s="135"/>
      <c r="D175" s="45" t="s">
        <v>60</v>
      </c>
      <c r="E175" s="46"/>
      <c r="F175" s="46">
        <v>1000000</v>
      </c>
      <c r="G175" s="46"/>
      <c r="H175" s="50"/>
      <c r="I175" s="87"/>
      <c r="J175" s="86"/>
      <c r="K175" s="40"/>
      <c r="L175" s="38"/>
      <c r="M175" s="38"/>
      <c r="N175" s="96"/>
      <c r="O175" s="112">
        <f t="shared" si="28"/>
        <v>0</v>
      </c>
    </row>
    <row r="176" spans="1:15" ht="20.25" customHeight="1">
      <c r="A176" s="135"/>
      <c r="B176" s="135"/>
      <c r="C176" s="136"/>
      <c r="D176" s="45" t="s">
        <v>61</v>
      </c>
      <c r="E176" s="46"/>
      <c r="F176" s="46">
        <v>2870591</v>
      </c>
      <c r="G176" s="46"/>
      <c r="H176" s="50"/>
      <c r="I176" s="87"/>
      <c r="J176" s="86"/>
      <c r="K176" s="40"/>
      <c r="L176" s="38"/>
      <c r="M176" s="38"/>
      <c r="N176" s="96"/>
      <c r="O176" s="112">
        <f t="shared" si="28"/>
        <v>0</v>
      </c>
    </row>
    <row r="177" spans="1:15" s="14" customFormat="1" ht="17.25" customHeight="1">
      <c r="A177" s="135"/>
      <c r="B177" s="135"/>
      <c r="C177" s="137">
        <v>6059</v>
      </c>
      <c r="D177" s="38" t="s">
        <v>6</v>
      </c>
      <c r="E177" s="39">
        <f>E178+E179+E180+E181</f>
        <v>160592.47</v>
      </c>
      <c r="F177" s="39">
        <f>F178+F179+F180+F181</f>
        <v>4510294</v>
      </c>
      <c r="G177" s="39">
        <f>G178+G179+G180+G181</f>
        <v>79934</v>
      </c>
      <c r="H177" s="39">
        <f>H178+H179+H180+H181</f>
        <v>79007.7</v>
      </c>
      <c r="I177" s="86">
        <f>(H177/G177)*100</f>
        <v>98.84116896439562</v>
      </c>
      <c r="J177" s="86">
        <f>(H177/E177)*100</f>
        <v>49.19763672605571</v>
      </c>
      <c r="K177" s="75"/>
      <c r="L177" s="49">
        <f>L178+L179+L180+L181</f>
        <v>0</v>
      </c>
      <c r="M177" s="49">
        <f>M178+M179+M180+M181</f>
        <v>0</v>
      </c>
      <c r="N177" s="44">
        <f>N178+N179+N180+N181</f>
        <v>79007.7</v>
      </c>
      <c r="O177" s="114">
        <f t="shared" si="28"/>
        <v>926.3000000000029</v>
      </c>
    </row>
    <row r="178" spans="1:15" ht="23.25" customHeight="1">
      <c r="A178" s="135"/>
      <c r="B178" s="135"/>
      <c r="C178" s="135"/>
      <c r="D178" s="45" t="s">
        <v>59</v>
      </c>
      <c r="E178" s="46">
        <v>52500</v>
      </c>
      <c r="F178" s="46">
        <v>1546234</v>
      </c>
      <c r="G178" s="46">
        <v>33500</v>
      </c>
      <c r="H178" s="50">
        <v>33020.13</v>
      </c>
      <c r="I178" s="87">
        <f>(H178/G178)*100</f>
        <v>98.56755223880597</v>
      </c>
      <c r="J178" s="86">
        <f>(H178/E178)*100</f>
        <v>62.895485714285705</v>
      </c>
      <c r="K178" s="75"/>
      <c r="L178" s="45"/>
      <c r="M178" s="45"/>
      <c r="N178" s="50">
        <v>33020.13</v>
      </c>
      <c r="O178" s="112">
        <f t="shared" si="28"/>
        <v>479.8700000000026</v>
      </c>
    </row>
    <row r="179" spans="1:15" ht="24.75" customHeight="1">
      <c r="A179" s="135"/>
      <c r="B179" s="135"/>
      <c r="C179" s="135"/>
      <c r="D179" s="45" t="s">
        <v>60</v>
      </c>
      <c r="E179" s="46">
        <v>55866.47</v>
      </c>
      <c r="F179" s="46">
        <v>1030000</v>
      </c>
      <c r="G179" s="46">
        <v>30500</v>
      </c>
      <c r="H179" s="50">
        <v>30185.75</v>
      </c>
      <c r="I179" s="87">
        <f>(H179/G179)*100</f>
        <v>98.96967213114755</v>
      </c>
      <c r="J179" s="86">
        <f>(H179/E179)*100</f>
        <v>54.03196228435411</v>
      </c>
      <c r="K179" s="75"/>
      <c r="L179" s="38"/>
      <c r="M179" s="38"/>
      <c r="N179" s="50">
        <v>30185.75</v>
      </c>
      <c r="O179" s="112">
        <f t="shared" si="28"/>
        <v>314.25</v>
      </c>
    </row>
    <row r="180" spans="1:15" ht="22.5">
      <c r="A180" s="135"/>
      <c r="B180" s="135"/>
      <c r="C180" s="135"/>
      <c r="D180" s="45" t="s">
        <v>61</v>
      </c>
      <c r="E180" s="46">
        <v>11679.6</v>
      </c>
      <c r="F180" s="46">
        <v>1916126</v>
      </c>
      <c r="G180" s="46"/>
      <c r="H180" s="50"/>
      <c r="I180" s="87"/>
      <c r="J180" s="86"/>
      <c r="K180" s="75"/>
      <c r="L180" s="38"/>
      <c r="M180" s="38"/>
      <c r="N180" s="50"/>
      <c r="O180" s="112">
        <f t="shared" si="28"/>
        <v>0</v>
      </c>
    </row>
    <row r="181" spans="1:15" ht="24" customHeight="1">
      <c r="A181" s="135"/>
      <c r="B181" s="135"/>
      <c r="C181" s="136"/>
      <c r="D181" s="45" t="s">
        <v>149</v>
      </c>
      <c r="E181" s="46">
        <v>40546.4</v>
      </c>
      <c r="F181" s="46">
        <v>17934</v>
      </c>
      <c r="G181" s="46">
        <v>15934</v>
      </c>
      <c r="H181" s="50">
        <v>15801.82</v>
      </c>
      <c r="I181" s="87">
        <f>(H181/G181)*100</f>
        <v>99.17045311911636</v>
      </c>
      <c r="J181" s="86">
        <f>(H181/E181)*100</f>
        <v>38.97218988615512</v>
      </c>
      <c r="K181" s="75"/>
      <c r="L181" s="38"/>
      <c r="M181" s="38"/>
      <c r="N181" s="50">
        <v>15801.82</v>
      </c>
      <c r="O181" s="112">
        <f t="shared" si="28"/>
        <v>132.1800000000003</v>
      </c>
    </row>
    <row r="182" spans="1:15" s="14" customFormat="1" ht="18" customHeight="1">
      <c r="A182" s="135"/>
      <c r="B182" s="135"/>
      <c r="C182" s="137">
        <v>6060</v>
      </c>
      <c r="D182" s="38" t="s">
        <v>26</v>
      </c>
      <c r="E182" s="39">
        <f>E183+E184</f>
        <v>0</v>
      </c>
      <c r="F182" s="39">
        <f aca="true" t="shared" si="37" ref="F182:N182">F183+F184</f>
        <v>12695</v>
      </c>
      <c r="G182" s="39">
        <f t="shared" si="37"/>
        <v>4495</v>
      </c>
      <c r="H182" s="39">
        <f t="shared" si="37"/>
        <v>4155</v>
      </c>
      <c r="I182" s="86">
        <f>(H182/G182)*100</f>
        <v>92.43604004449388</v>
      </c>
      <c r="J182" s="86"/>
      <c r="K182" s="39">
        <f t="shared" si="37"/>
        <v>0</v>
      </c>
      <c r="L182" s="39">
        <f t="shared" si="37"/>
        <v>0</v>
      </c>
      <c r="M182" s="39">
        <f t="shared" si="37"/>
        <v>0</v>
      </c>
      <c r="N182" s="39">
        <f t="shared" si="37"/>
        <v>4155</v>
      </c>
      <c r="O182" s="112">
        <f t="shared" si="28"/>
        <v>340</v>
      </c>
    </row>
    <row r="183" spans="1:15" ht="13.5" customHeight="1">
      <c r="A183" s="135"/>
      <c r="B183" s="135"/>
      <c r="C183" s="138"/>
      <c r="D183" s="45" t="s">
        <v>148</v>
      </c>
      <c r="E183" s="46"/>
      <c r="F183" s="46">
        <v>12695</v>
      </c>
      <c r="G183" s="46"/>
      <c r="H183" s="46"/>
      <c r="I183" s="87"/>
      <c r="J183" s="86"/>
      <c r="K183" s="40"/>
      <c r="L183" s="42"/>
      <c r="M183" s="42"/>
      <c r="N183" s="41"/>
      <c r="O183" s="112">
        <f t="shared" si="28"/>
        <v>0</v>
      </c>
    </row>
    <row r="184" spans="1:15" ht="21.75" customHeight="1">
      <c r="A184" s="135"/>
      <c r="B184" s="135"/>
      <c r="C184" s="135"/>
      <c r="D184" s="126" t="s">
        <v>175</v>
      </c>
      <c r="E184" s="46"/>
      <c r="F184" s="46"/>
      <c r="G184" s="46">
        <v>4495</v>
      </c>
      <c r="H184" s="46">
        <v>4155</v>
      </c>
      <c r="I184" s="87">
        <f>(H184/G184)*100</f>
        <v>92.43604004449388</v>
      </c>
      <c r="J184" s="86"/>
      <c r="K184" s="40"/>
      <c r="L184" s="42"/>
      <c r="M184" s="42"/>
      <c r="N184" s="41">
        <v>4155</v>
      </c>
      <c r="O184" s="112">
        <f t="shared" si="28"/>
        <v>340</v>
      </c>
    </row>
    <row r="185" spans="1:15" ht="9.75" customHeight="1">
      <c r="A185" s="135"/>
      <c r="B185" s="152">
        <v>90002</v>
      </c>
      <c r="C185" s="129"/>
      <c r="D185" s="76" t="s">
        <v>70</v>
      </c>
      <c r="E185" s="39">
        <f>E187+E186</f>
        <v>216024.2</v>
      </c>
      <c r="F185" s="39">
        <f aca="true" t="shared" si="38" ref="F185:N185">F187+F186</f>
        <v>0</v>
      </c>
      <c r="G185" s="39">
        <f t="shared" si="38"/>
        <v>38000</v>
      </c>
      <c r="H185" s="39">
        <f t="shared" si="38"/>
        <v>0</v>
      </c>
      <c r="I185" s="86"/>
      <c r="J185" s="86">
        <f aca="true" t="shared" si="39" ref="J185:J200">(H185/E185)*100</f>
        <v>0</v>
      </c>
      <c r="K185" s="39">
        <f t="shared" si="38"/>
        <v>0</v>
      </c>
      <c r="L185" s="39">
        <f t="shared" si="38"/>
        <v>0</v>
      </c>
      <c r="M185" s="39">
        <f t="shared" si="38"/>
        <v>0</v>
      </c>
      <c r="N185" s="39">
        <f t="shared" si="38"/>
        <v>0</v>
      </c>
      <c r="O185" s="112">
        <f t="shared" si="28"/>
        <v>38000</v>
      </c>
    </row>
    <row r="186" spans="1:15" ht="21" customHeight="1">
      <c r="A186" s="135"/>
      <c r="B186" s="153"/>
      <c r="C186" s="124">
        <v>6010</v>
      </c>
      <c r="D186" s="38" t="s">
        <v>76</v>
      </c>
      <c r="E186" s="39">
        <v>1000</v>
      </c>
      <c r="F186" s="39"/>
      <c r="G186" s="39">
        <v>38000</v>
      </c>
      <c r="H186" s="39"/>
      <c r="I186" s="86"/>
      <c r="J186" s="86">
        <f t="shared" si="39"/>
        <v>0</v>
      </c>
      <c r="K186" s="43"/>
      <c r="L186" s="49"/>
      <c r="M186" s="49"/>
      <c r="N186" s="44"/>
      <c r="O186" s="114">
        <f t="shared" si="28"/>
        <v>38000</v>
      </c>
    </row>
    <row r="187" spans="1:15" ht="18.75" customHeight="1">
      <c r="A187" s="135"/>
      <c r="B187" s="153"/>
      <c r="C187" s="150">
        <v>6050</v>
      </c>
      <c r="D187" s="38" t="s">
        <v>6</v>
      </c>
      <c r="E187" s="39">
        <f>E188</f>
        <v>215024.2</v>
      </c>
      <c r="F187" s="39"/>
      <c r="G187" s="39"/>
      <c r="H187" s="39">
        <f>H188</f>
        <v>0</v>
      </c>
      <c r="I187" s="86"/>
      <c r="J187" s="86">
        <f t="shared" si="39"/>
        <v>0</v>
      </c>
      <c r="K187" s="43"/>
      <c r="L187" s="49"/>
      <c r="M187" s="49"/>
      <c r="N187" s="44"/>
      <c r="O187" s="114">
        <f t="shared" si="28"/>
        <v>0</v>
      </c>
    </row>
    <row r="188" spans="1:15" ht="32.25" customHeight="1">
      <c r="A188" s="135"/>
      <c r="B188" s="153"/>
      <c r="C188" s="161"/>
      <c r="D188" s="45" t="s">
        <v>71</v>
      </c>
      <c r="E188" s="46">
        <v>215024.2</v>
      </c>
      <c r="F188" s="46"/>
      <c r="G188" s="46"/>
      <c r="H188" s="46"/>
      <c r="I188" s="87"/>
      <c r="J188" s="86">
        <f t="shared" si="39"/>
        <v>0</v>
      </c>
      <c r="K188" s="40"/>
      <c r="L188" s="42"/>
      <c r="M188" s="42"/>
      <c r="N188" s="41"/>
      <c r="O188" s="112">
        <f t="shared" si="28"/>
        <v>0</v>
      </c>
    </row>
    <row r="189" spans="1:15" ht="12" customHeight="1">
      <c r="A189" s="135"/>
      <c r="B189" s="158">
        <v>90004</v>
      </c>
      <c r="C189" s="77"/>
      <c r="D189" s="76" t="s">
        <v>32</v>
      </c>
      <c r="E189" s="78">
        <f>E192+E190</f>
        <v>39992.41</v>
      </c>
      <c r="F189" s="78">
        <f>F192+F190</f>
        <v>0</v>
      </c>
      <c r="G189" s="78">
        <f>G192+G190</f>
        <v>0</v>
      </c>
      <c r="H189" s="78">
        <f>H192+H190</f>
        <v>0</v>
      </c>
      <c r="I189" s="87"/>
      <c r="J189" s="86">
        <f t="shared" si="39"/>
        <v>0</v>
      </c>
      <c r="K189" s="40"/>
      <c r="L189" s="42">
        <f>L192</f>
        <v>0</v>
      </c>
      <c r="M189" s="42">
        <f>M192</f>
        <v>0</v>
      </c>
      <c r="N189" s="41">
        <f>N192+N190</f>
        <v>0</v>
      </c>
      <c r="O189" s="112">
        <f aca="true" t="shared" si="40" ref="O189:O240">G189-(H189+L189)</f>
        <v>0</v>
      </c>
    </row>
    <row r="190" spans="1:15" ht="21">
      <c r="A190" s="135"/>
      <c r="B190" s="159"/>
      <c r="C190" s="74">
        <v>6050</v>
      </c>
      <c r="D190" s="38" t="s">
        <v>6</v>
      </c>
      <c r="E190" s="78">
        <f>E191</f>
        <v>8058</v>
      </c>
      <c r="F190" s="78">
        <f>F191</f>
        <v>0</v>
      </c>
      <c r="G190" s="78">
        <f>G191</f>
        <v>0</v>
      </c>
      <c r="H190" s="78">
        <f>H191</f>
        <v>0</v>
      </c>
      <c r="I190" s="87"/>
      <c r="J190" s="86">
        <f t="shared" si="39"/>
        <v>0</v>
      </c>
      <c r="K190" s="40"/>
      <c r="L190" s="42"/>
      <c r="M190" s="42"/>
      <c r="N190" s="41">
        <f>N191</f>
        <v>0</v>
      </c>
      <c r="O190" s="112">
        <f t="shared" si="40"/>
        <v>0</v>
      </c>
    </row>
    <row r="191" spans="1:15" ht="22.5">
      <c r="A191" s="135"/>
      <c r="B191" s="159"/>
      <c r="C191" s="74"/>
      <c r="D191" s="31" t="s">
        <v>103</v>
      </c>
      <c r="E191" s="47">
        <v>8058</v>
      </c>
      <c r="F191" s="47"/>
      <c r="G191" s="47"/>
      <c r="H191" s="47"/>
      <c r="I191" s="87"/>
      <c r="J191" s="86">
        <f t="shared" si="39"/>
        <v>0</v>
      </c>
      <c r="K191" s="40"/>
      <c r="L191" s="42"/>
      <c r="M191" s="42"/>
      <c r="N191" s="41"/>
      <c r="O191" s="112">
        <f t="shared" si="40"/>
        <v>0</v>
      </c>
    </row>
    <row r="192" spans="1:15" s="14" customFormat="1" ht="25.5" customHeight="1">
      <c r="A192" s="135"/>
      <c r="B192" s="135"/>
      <c r="C192" s="137">
        <v>6060</v>
      </c>
      <c r="D192" s="38" t="s">
        <v>33</v>
      </c>
      <c r="E192" s="39">
        <f>E193</f>
        <v>31934.41</v>
      </c>
      <c r="F192" s="39">
        <f>F193</f>
        <v>0</v>
      </c>
      <c r="G192" s="39">
        <f>G193</f>
        <v>0</v>
      </c>
      <c r="H192" s="39">
        <f>H193</f>
        <v>0</v>
      </c>
      <c r="I192" s="87"/>
      <c r="J192" s="86">
        <f t="shared" si="39"/>
        <v>0</v>
      </c>
      <c r="K192" s="39">
        <f>K193</f>
        <v>0</v>
      </c>
      <c r="L192" s="39">
        <f>L193</f>
        <v>0</v>
      </c>
      <c r="M192" s="39">
        <f>M193</f>
        <v>0</v>
      </c>
      <c r="N192" s="39">
        <f>N193</f>
        <v>0</v>
      </c>
      <c r="O192" s="112">
        <f t="shared" si="40"/>
        <v>0</v>
      </c>
    </row>
    <row r="193" spans="1:15" s="14" customFormat="1" ht="25.5" customHeight="1">
      <c r="A193" s="135"/>
      <c r="B193" s="135"/>
      <c r="C193" s="138"/>
      <c r="D193" s="31" t="s">
        <v>103</v>
      </c>
      <c r="E193" s="46">
        <v>31934.41</v>
      </c>
      <c r="F193" s="46"/>
      <c r="G193" s="46"/>
      <c r="H193" s="46"/>
      <c r="I193" s="87"/>
      <c r="J193" s="86">
        <f t="shared" si="39"/>
        <v>0</v>
      </c>
      <c r="K193" s="40"/>
      <c r="L193" s="42"/>
      <c r="M193" s="42"/>
      <c r="N193" s="41"/>
      <c r="O193" s="112">
        <f t="shared" si="40"/>
        <v>0</v>
      </c>
    </row>
    <row r="194" spans="1:15" ht="21" customHeight="1">
      <c r="A194" s="135"/>
      <c r="B194" s="154">
        <v>90005</v>
      </c>
      <c r="C194" s="61"/>
      <c r="D194" s="76" t="s">
        <v>72</v>
      </c>
      <c r="E194" s="39">
        <f aca="true" t="shared" si="41" ref="E194:H195">E195</f>
        <v>313.44</v>
      </c>
      <c r="F194" s="39">
        <f t="shared" si="41"/>
        <v>1500000</v>
      </c>
      <c r="G194" s="39">
        <f t="shared" si="41"/>
        <v>5500</v>
      </c>
      <c r="H194" s="39">
        <f t="shared" si="41"/>
        <v>2945.63</v>
      </c>
      <c r="I194" s="87">
        <f aca="true" t="shared" si="42" ref="I194:I199">(H194/G194)*100</f>
        <v>53.55690909090909</v>
      </c>
      <c r="J194" s="86">
        <f t="shared" si="39"/>
        <v>939.7747575293516</v>
      </c>
      <c r="K194" s="43"/>
      <c r="L194" s="49">
        <f aca="true" t="shared" si="43" ref="L194:N195">L195</f>
        <v>2500</v>
      </c>
      <c r="M194" s="49">
        <f t="shared" si="43"/>
        <v>0</v>
      </c>
      <c r="N194" s="44">
        <f t="shared" si="43"/>
        <v>2945.63</v>
      </c>
      <c r="O194" s="112">
        <f t="shared" si="40"/>
        <v>54.36999999999989</v>
      </c>
    </row>
    <row r="195" spans="1:15" ht="21.75" customHeight="1">
      <c r="A195" s="135"/>
      <c r="B195" s="155"/>
      <c r="C195" s="65">
        <v>6050</v>
      </c>
      <c r="D195" s="38" t="s">
        <v>6</v>
      </c>
      <c r="E195" s="46">
        <f t="shared" si="41"/>
        <v>313.44</v>
      </c>
      <c r="F195" s="46">
        <f t="shared" si="41"/>
        <v>1500000</v>
      </c>
      <c r="G195" s="46">
        <f t="shared" si="41"/>
        <v>5500</v>
      </c>
      <c r="H195" s="46">
        <f t="shared" si="41"/>
        <v>2945.63</v>
      </c>
      <c r="I195" s="87">
        <f t="shared" si="42"/>
        <v>53.55690909090909</v>
      </c>
      <c r="J195" s="86">
        <f t="shared" si="39"/>
        <v>939.7747575293516</v>
      </c>
      <c r="K195" s="40"/>
      <c r="L195" s="42">
        <f t="shared" si="43"/>
        <v>2500</v>
      </c>
      <c r="M195" s="42">
        <f t="shared" si="43"/>
        <v>0</v>
      </c>
      <c r="N195" s="41">
        <f t="shared" si="43"/>
        <v>2945.63</v>
      </c>
      <c r="O195" s="112">
        <f t="shared" si="40"/>
        <v>54.36999999999989</v>
      </c>
    </row>
    <row r="196" spans="1:15" ht="21.75" customHeight="1">
      <c r="A196" s="135"/>
      <c r="B196" s="156"/>
      <c r="C196" s="65"/>
      <c r="D196" s="45" t="s">
        <v>73</v>
      </c>
      <c r="E196" s="46">
        <v>313.44</v>
      </c>
      <c r="F196" s="46">
        <v>1500000</v>
      </c>
      <c r="G196" s="46">
        <v>5500</v>
      </c>
      <c r="H196" s="46">
        <v>2945.63</v>
      </c>
      <c r="I196" s="87">
        <f t="shared" si="42"/>
        <v>53.55690909090909</v>
      </c>
      <c r="J196" s="86">
        <f t="shared" si="39"/>
        <v>939.7747575293516</v>
      </c>
      <c r="K196" s="40"/>
      <c r="L196" s="42">
        <v>2500</v>
      </c>
      <c r="M196" s="42"/>
      <c r="N196" s="41">
        <v>2945.63</v>
      </c>
      <c r="O196" s="112">
        <f t="shared" si="40"/>
        <v>54.36999999999989</v>
      </c>
    </row>
    <row r="197" spans="1:15" ht="15" customHeight="1">
      <c r="A197" s="135"/>
      <c r="B197" s="137">
        <v>90095</v>
      </c>
      <c r="C197" s="61"/>
      <c r="D197" s="38" t="s">
        <v>19</v>
      </c>
      <c r="E197" s="39">
        <f>E198+E201</f>
        <v>218257.13</v>
      </c>
      <c r="F197" s="39">
        <f>F198+F201</f>
        <v>0</v>
      </c>
      <c r="G197" s="39">
        <f>G198+G201</f>
        <v>9500</v>
      </c>
      <c r="H197" s="39">
        <f>H198+H201</f>
        <v>4306.7</v>
      </c>
      <c r="I197" s="86">
        <f t="shared" si="42"/>
        <v>45.333684210526314</v>
      </c>
      <c r="J197" s="86">
        <f t="shared" si="39"/>
        <v>1.9732230511782134</v>
      </c>
      <c r="K197" s="40"/>
      <c r="L197" s="42">
        <f>L198+L201</f>
        <v>0</v>
      </c>
      <c r="M197" s="42">
        <f>M198+M201</f>
        <v>0</v>
      </c>
      <c r="N197" s="100">
        <f>N198+N201</f>
        <v>4306.7</v>
      </c>
      <c r="O197" s="112">
        <f t="shared" si="40"/>
        <v>5193.3</v>
      </c>
    </row>
    <row r="198" spans="1:15" s="14" customFormat="1" ht="18.75" customHeight="1">
      <c r="A198" s="135"/>
      <c r="B198" s="135"/>
      <c r="C198" s="137">
        <v>6050</v>
      </c>
      <c r="D198" s="38" t="s">
        <v>6</v>
      </c>
      <c r="E198" s="39">
        <f>E199+E200</f>
        <v>218257.13</v>
      </c>
      <c r="F198" s="39">
        <f>F199+F200</f>
        <v>0</v>
      </c>
      <c r="G198" s="39">
        <f>G199+G200</f>
        <v>3500</v>
      </c>
      <c r="H198" s="39">
        <f>H199+H200</f>
        <v>0</v>
      </c>
      <c r="I198" s="86">
        <f t="shared" si="42"/>
        <v>0</v>
      </c>
      <c r="J198" s="86">
        <f t="shared" si="39"/>
        <v>0</v>
      </c>
      <c r="K198" s="43"/>
      <c r="L198" s="49">
        <f>L199+L200</f>
        <v>0</v>
      </c>
      <c r="M198" s="49">
        <f>M199+M200</f>
        <v>0</v>
      </c>
      <c r="N198" s="49">
        <f>N199+N200</f>
        <v>0</v>
      </c>
      <c r="O198" s="112">
        <f t="shared" si="40"/>
        <v>3500</v>
      </c>
    </row>
    <row r="199" spans="1:15" ht="9.75" customHeight="1">
      <c r="A199" s="135"/>
      <c r="B199" s="135"/>
      <c r="C199" s="138"/>
      <c r="D199" s="45" t="s">
        <v>176</v>
      </c>
      <c r="E199" s="46">
        <v>101232.97</v>
      </c>
      <c r="F199" s="46"/>
      <c r="G199" s="46">
        <v>3500</v>
      </c>
      <c r="H199" s="46"/>
      <c r="I199" s="87">
        <f t="shared" si="42"/>
        <v>0</v>
      </c>
      <c r="J199" s="86">
        <f t="shared" si="39"/>
        <v>0</v>
      </c>
      <c r="K199" s="40"/>
      <c r="L199" s="42"/>
      <c r="M199" s="42"/>
      <c r="N199" s="41"/>
      <c r="O199" s="112">
        <f t="shared" si="40"/>
        <v>3500</v>
      </c>
    </row>
    <row r="200" spans="1:15" ht="23.25" customHeight="1">
      <c r="A200" s="135"/>
      <c r="B200" s="135"/>
      <c r="C200" s="136"/>
      <c r="D200" s="45" t="s">
        <v>62</v>
      </c>
      <c r="E200" s="46">
        <v>117024.16</v>
      </c>
      <c r="F200" s="46"/>
      <c r="G200" s="46"/>
      <c r="H200" s="46"/>
      <c r="I200" s="87"/>
      <c r="J200" s="86">
        <f t="shared" si="39"/>
        <v>0</v>
      </c>
      <c r="K200" s="40"/>
      <c r="L200" s="42"/>
      <c r="M200" s="42"/>
      <c r="N200" s="41"/>
      <c r="O200" s="112">
        <f t="shared" si="40"/>
        <v>0</v>
      </c>
    </row>
    <row r="201" spans="1:15" ht="21" customHeight="1">
      <c r="A201" s="135"/>
      <c r="B201" s="135"/>
      <c r="C201" s="150">
        <v>6060</v>
      </c>
      <c r="D201" s="38" t="s">
        <v>33</v>
      </c>
      <c r="E201" s="39">
        <f>E202</f>
        <v>0</v>
      </c>
      <c r="F201" s="39">
        <f aca="true" t="shared" si="44" ref="F201:N201">F202</f>
        <v>0</v>
      </c>
      <c r="G201" s="39">
        <f t="shared" si="44"/>
        <v>6000</v>
      </c>
      <c r="H201" s="39">
        <f t="shared" si="44"/>
        <v>4306.7</v>
      </c>
      <c r="I201" s="87">
        <f aca="true" t="shared" si="45" ref="I201:I206">(H201/G201)*100</f>
        <v>71.77833333333334</v>
      </c>
      <c r="J201" s="86"/>
      <c r="K201" s="39">
        <f t="shared" si="44"/>
        <v>0</v>
      </c>
      <c r="L201" s="39">
        <f t="shared" si="44"/>
        <v>0</v>
      </c>
      <c r="M201" s="39">
        <f t="shared" si="44"/>
        <v>0</v>
      </c>
      <c r="N201" s="39">
        <f t="shared" si="44"/>
        <v>4306.7</v>
      </c>
      <c r="O201" s="112">
        <f t="shared" si="40"/>
        <v>1693.3000000000002</v>
      </c>
    </row>
    <row r="202" spans="1:15" s="119" customFormat="1" ht="10.5" customHeight="1">
      <c r="A202" s="135"/>
      <c r="B202" s="135"/>
      <c r="C202" s="141"/>
      <c r="D202" s="45" t="s">
        <v>176</v>
      </c>
      <c r="E202" s="46"/>
      <c r="F202" s="46"/>
      <c r="G202" s="46">
        <v>6000</v>
      </c>
      <c r="H202" s="46">
        <v>4306.7</v>
      </c>
      <c r="I202" s="87">
        <f t="shared" si="45"/>
        <v>71.77833333333334</v>
      </c>
      <c r="J202" s="86"/>
      <c r="K202" s="40"/>
      <c r="L202" s="42"/>
      <c r="M202" s="42"/>
      <c r="N202" s="41">
        <v>4306.7</v>
      </c>
      <c r="O202" s="112"/>
    </row>
    <row r="203" spans="1:15" s="15" customFormat="1" ht="29.25" customHeight="1">
      <c r="A203" s="134">
        <v>921</v>
      </c>
      <c r="B203" s="53"/>
      <c r="C203" s="53"/>
      <c r="D203" s="54" t="s">
        <v>51</v>
      </c>
      <c r="E203" s="33">
        <f aca="true" t="shared" si="46" ref="E203:N203">E204+E221</f>
        <v>82576.70999999999</v>
      </c>
      <c r="F203" s="33">
        <f t="shared" si="46"/>
        <v>106044.22</v>
      </c>
      <c r="G203" s="33">
        <f t="shared" si="46"/>
        <v>261984.73</v>
      </c>
      <c r="H203" s="33">
        <f t="shared" si="46"/>
        <v>64411.64</v>
      </c>
      <c r="I203" s="86">
        <f t="shared" si="45"/>
        <v>24.58602835363725</v>
      </c>
      <c r="J203" s="86">
        <f>(H203/E203)*100</f>
        <v>78.00218729954246</v>
      </c>
      <c r="K203" s="33">
        <f t="shared" si="46"/>
        <v>0</v>
      </c>
      <c r="L203" s="33">
        <f t="shared" si="46"/>
        <v>0</v>
      </c>
      <c r="M203" s="33">
        <f t="shared" si="46"/>
        <v>0</v>
      </c>
      <c r="N203" s="33">
        <f t="shared" si="46"/>
        <v>64411.64</v>
      </c>
      <c r="O203" s="112">
        <f t="shared" si="40"/>
        <v>197573.09000000003</v>
      </c>
    </row>
    <row r="204" spans="1:15" ht="21">
      <c r="A204" s="135"/>
      <c r="B204" s="137">
        <v>92109</v>
      </c>
      <c r="C204" s="61"/>
      <c r="D204" s="38" t="s">
        <v>27</v>
      </c>
      <c r="E204" s="39">
        <f aca="true" t="shared" si="47" ref="E204:N204">E205+E208+E210+E212+E215</f>
        <v>82576.70999999999</v>
      </c>
      <c r="F204" s="39">
        <f t="shared" si="47"/>
        <v>76044.22</v>
      </c>
      <c r="G204" s="39">
        <f t="shared" si="47"/>
        <v>261984.73</v>
      </c>
      <c r="H204" s="39">
        <f t="shared" si="47"/>
        <v>64411.64</v>
      </c>
      <c r="I204" s="86">
        <f t="shared" si="45"/>
        <v>24.58602835363725</v>
      </c>
      <c r="J204" s="86">
        <f>(H204/E204)*100</f>
        <v>78.00218729954246</v>
      </c>
      <c r="K204" s="39">
        <f t="shared" si="47"/>
        <v>0</v>
      </c>
      <c r="L204" s="39">
        <f t="shared" si="47"/>
        <v>0</v>
      </c>
      <c r="M204" s="39">
        <f t="shared" si="47"/>
        <v>0</v>
      </c>
      <c r="N204" s="39">
        <f t="shared" si="47"/>
        <v>64411.64</v>
      </c>
      <c r="O204" s="112">
        <f t="shared" si="40"/>
        <v>197573.09000000003</v>
      </c>
    </row>
    <row r="205" spans="1:15" s="14" customFormat="1" ht="21">
      <c r="A205" s="135"/>
      <c r="B205" s="135"/>
      <c r="C205" s="137">
        <v>6050</v>
      </c>
      <c r="D205" s="38" t="s">
        <v>6</v>
      </c>
      <c r="E205" s="39">
        <f>E206+E207</f>
        <v>77076.70999999999</v>
      </c>
      <c r="F205" s="39">
        <f aca="true" t="shared" si="48" ref="F205:N205">F206+F207</f>
        <v>1000</v>
      </c>
      <c r="G205" s="39">
        <f t="shared" si="48"/>
        <v>3900</v>
      </c>
      <c r="H205" s="39">
        <f t="shared" si="48"/>
        <v>3483.64</v>
      </c>
      <c r="I205" s="86">
        <f t="shared" si="45"/>
        <v>89.32410256410256</v>
      </c>
      <c r="J205" s="86">
        <f>(H205/E205)*100</f>
        <v>4.519705109364425</v>
      </c>
      <c r="K205" s="39">
        <f t="shared" si="48"/>
        <v>0</v>
      </c>
      <c r="L205" s="39">
        <f t="shared" si="48"/>
        <v>0</v>
      </c>
      <c r="M205" s="39">
        <f t="shared" si="48"/>
        <v>0</v>
      </c>
      <c r="N205" s="39">
        <f t="shared" si="48"/>
        <v>3483.64</v>
      </c>
      <c r="O205" s="112">
        <f t="shared" si="40"/>
        <v>416.3600000000001</v>
      </c>
    </row>
    <row r="206" spans="1:15" ht="13.5" customHeight="1">
      <c r="A206" s="135"/>
      <c r="B206" s="135"/>
      <c r="C206" s="138"/>
      <c r="D206" s="45" t="s">
        <v>150</v>
      </c>
      <c r="E206" s="46">
        <v>63611.52</v>
      </c>
      <c r="F206" s="46">
        <v>1000</v>
      </c>
      <c r="G206" s="46">
        <v>3900</v>
      </c>
      <c r="H206" s="50">
        <v>3483.64</v>
      </c>
      <c r="I206" s="87">
        <f t="shared" si="45"/>
        <v>89.32410256410256</v>
      </c>
      <c r="J206" s="86">
        <f>(H206/E206)*100</f>
        <v>5.476429426619581</v>
      </c>
      <c r="K206" s="40"/>
      <c r="L206" s="42"/>
      <c r="M206" s="42"/>
      <c r="N206" s="41">
        <v>3483.64</v>
      </c>
      <c r="O206" s="112">
        <f t="shared" si="40"/>
        <v>416.3600000000001</v>
      </c>
    </row>
    <row r="207" spans="1:15" ht="12.75" customHeight="1">
      <c r="A207" s="135"/>
      <c r="B207" s="135"/>
      <c r="C207" s="135"/>
      <c r="D207" s="45" t="s">
        <v>74</v>
      </c>
      <c r="E207" s="46">
        <v>13465.19</v>
      </c>
      <c r="F207" s="46"/>
      <c r="G207" s="46"/>
      <c r="H207" s="50"/>
      <c r="I207" s="87"/>
      <c r="J207" s="86"/>
      <c r="K207" s="40"/>
      <c r="L207" s="42"/>
      <c r="M207" s="42"/>
      <c r="N207" s="41"/>
      <c r="O207" s="112">
        <f t="shared" si="40"/>
        <v>0</v>
      </c>
    </row>
    <row r="208" spans="1:15" s="14" customFormat="1" ht="21">
      <c r="A208" s="135"/>
      <c r="B208" s="135"/>
      <c r="C208" s="137">
        <v>6060</v>
      </c>
      <c r="D208" s="38" t="s">
        <v>26</v>
      </c>
      <c r="E208" s="39">
        <f>E209</f>
        <v>0</v>
      </c>
      <c r="F208" s="39">
        <f>F209</f>
        <v>1000</v>
      </c>
      <c r="G208" s="39">
        <f>G209</f>
        <v>0</v>
      </c>
      <c r="H208" s="39">
        <f>H209</f>
        <v>0</v>
      </c>
      <c r="I208" s="87"/>
      <c r="J208" s="86"/>
      <c r="K208" s="43"/>
      <c r="L208" s="49"/>
      <c r="M208" s="49"/>
      <c r="N208" s="44"/>
      <c r="O208" s="112">
        <f t="shared" si="40"/>
        <v>0</v>
      </c>
    </row>
    <row r="209" spans="1:15" ht="11.25" customHeight="1">
      <c r="A209" s="135"/>
      <c r="B209" s="135"/>
      <c r="C209" s="141"/>
      <c r="D209" s="45" t="s">
        <v>150</v>
      </c>
      <c r="E209" s="46"/>
      <c r="F209" s="46">
        <v>1000</v>
      </c>
      <c r="G209" s="46"/>
      <c r="H209" s="46"/>
      <c r="I209" s="87"/>
      <c r="J209" s="86"/>
      <c r="K209" s="40"/>
      <c r="L209" s="42"/>
      <c r="M209" s="42"/>
      <c r="N209" s="41"/>
      <c r="O209" s="112">
        <f t="shared" si="40"/>
        <v>0</v>
      </c>
    </row>
    <row r="210" spans="1:15" ht="49.5" customHeight="1">
      <c r="A210" s="135"/>
      <c r="B210" s="135"/>
      <c r="C210" s="137">
        <v>6220</v>
      </c>
      <c r="D210" s="54" t="s">
        <v>42</v>
      </c>
      <c r="E210" s="39">
        <v>5500</v>
      </c>
      <c r="F210" s="39">
        <f>F211</f>
        <v>28000</v>
      </c>
      <c r="G210" s="39">
        <f aca="true" t="shared" si="49" ref="G210:N210">G211</f>
        <v>97428</v>
      </c>
      <c r="H210" s="39">
        <f t="shared" si="49"/>
        <v>60928</v>
      </c>
      <c r="I210" s="86">
        <f>(H210/G210)*100</f>
        <v>62.53643716385433</v>
      </c>
      <c r="J210" s="86">
        <f>(H210/E210)*100</f>
        <v>1107.7818181818182</v>
      </c>
      <c r="K210" s="39">
        <f t="shared" si="49"/>
        <v>0</v>
      </c>
      <c r="L210" s="39">
        <f t="shared" si="49"/>
        <v>0</v>
      </c>
      <c r="M210" s="39">
        <f t="shared" si="49"/>
        <v>0</v>
      </c>
      <c r="N210" s="39">
        <f t="shared" si="49"/>
        <v>60928</v>
      </c>
      <c r="O210" s="112">
        <f t="shared" si="40"/>
        <v>36500</v>
      </c>
    </row>
    <row r="211" spans="1:15" ht="22.5">
      <c r="A211" s="135"/>
      <c r="B211" s="140"/>
      <c r="C211" s="157"/>
      <c r="D211" s="66" t="s">
        <v>155</v>
      </c>
      <c r="E211" s="39"/>
      <c r="F211" s="46">
        <v>28000</v>
      </c>
      <c r="G211" s="46">
        <v>97428</v>
      </c>
      <c r="H211" s="46">
        <v>60928</v>
      </c>
      <c r="I211" s="87">
        <f>(H211/G211)*100</f>
        <v>62.53643716385433</v>
      </c>
      <c r="J211" s="86"/>
      <c r="K211" s="40"/>
      <c r="L211" s="42"/>
      <c r="M211" s="42"/>
      <c r="N211" s="41">
        <v>60928</v>
      </c>
      <c r="O211" s="112"/>
    </row>
    <row r="212" spans="1:15" ht="49.5" customHeight="1">
      <c r="A212" s="135"/>
      <c r="B212" s="140"/>
      <c r="C212" s="137">
        <v>6228</v>
      </c>
      <c r="D212" s="54" t="s">
        <v>42</v>
      </c>
      <c r="E212" s="39">
        <f>E213+E214</f>
        <v>0</v>
      </c>
      <c r="F212" s="39">
        <f aca="true" t="shared" si="50" ref="F212:N212">F213+F214</f>
        <v>26418.81</v>
      </c>
      <c r="G212" s="39">
        <f t="shared" si="50"/>
        <v>0</v>
      </c>
      <c r="H212" s="39">
        <f t="shared" si="50"/>
        <v>0</v>
      </c>
      <c r="I212" s="87"/>
      <c r="J212" s="86"/>
      <c r="K212" s="39">
        <f t="shared" si="50"/>
        <v>0</v>
      </c>
      <c r="L212" s="39">
        <f t="shared" si="50"/>
        <v>0</v>
      </c>
      <c r="M212" s="39">
        <f t="shared" si="50"/>
        <v>0</v>
      </c>
      <c r="N212" s="39">
        <f t="shared" si="50"/>
        <v>0</v>
      </c>
      <c r="O212" s="112"/>
    </row>
    <row r="213" spans="1:15" ht="12.75">
      <c r="A213" s="135"/>
      <c r="B213" s="140"/>
      <c r="C213" s="138"/>
      <c r="D213" s="66" t="s">
        <v>156</v>
      </c>
      <c r="E213" s="46"/>
      <c r="F213" s="46">
        <v>13795.86</v>
      </c>
      <c r="G213" s="46"/>
      <c r="H213" s="46"/>
      <c r="I213" s="87"/>
      <c r="J213" s="86"/>
      <c r="K213" s="40"/>
      <c r="L213" s="42"/>
      <c r="M213" s="42"/>
      <c r="N213" s="41"/>
      <c r="O213" s="112"/>
    </row>
    <row r="214" spans="1:15" ht="12.75">
      <c r="A214" s="135"/>
      <c r="B214" s="140"/>
      <c r="C214" s="157"/>
      <c r="D214" s="66" t="s">
        <v>157</v>
      </c>
      <c r="E214" s="46"/>
      <c r="F214" s="46">
        <v>12622.95</v>
      </c>
      <c r="G214" s="46"/>
      <c r="H214" s="46"/>
      <c r="I214" s="87"/>
      <c r="J214" s="86"/>
      <c r="K214" s="40"/>
      <c r="L214" s="42"/>
      <c r="M214" s="42"/>
      <c r="N214" s="41"/>
      <c r="O214" s="112"/>
    </row>
    <row r="215" spans="1:15" ht="52.5" customHeight="1">
      <c r="A215" s="135"/>
      <c r="B215" s="140"/>
      <c r="C215" s="137">
        <v>6229</v>
      </c>
      <c r="D215" s="54" t="s">
        <v>42</v>
      </c>
      <c r="E215" s="39">
        <f>E216+E217+E218+E219+E220</f>
        <v>0</v>
      </c>
      <c r="F215" s="39">
        <f aca="true" t="shared" si="51" ref="F215:N215">F216+F217+F218+F219+F220</f>
        <v>19625.41</v>
      </c>
      <c r="G215" s="39">
        <f t="shared" si="51"/>
        <v>160656.73</v>
      </c>
      <c r="H215" s="39">
        <f t="shared" si="51"/>
        <v>0</v>
      </c>
      <c r="I215" s="86"/>
      <c r="J215" s="86"/>
      <c r="K215" s="39">
        <f t="shared" si="51"/>
        <v>0</v>
      </c>
      <c r="L215" s="39">
        <f t="shared" si="51"/>
        <v>0</v>
      </c>
      <c r="M215" s="39">
        <f t="shared" si="51"/>
        <v>0</v>
      </c>
      <c r="N215" s="39">
        <f t="shared" si="51"/>
        <v>0</v>
      </c>
      <c r="O215" s="112"/>
    </row>
    <row r="216" spans="1:15" ht="12.75">
      <c r="A216" s="135"/>
      <c r="B216" s="140"/>
      <c r="C216" s="138"/>
      <c r="D216" s="66" t="s">
        <v>156</v>
      </c>
      <c r="E216" s="46"/>
      <c r="F216" s="46">
        <v>10248.36</v>
      </c>
      <c r="G216" s="46"/>
      <c r="H216" s="46"/>
      <c r="I216" s="87"/>
      <c r="J216" s="86"/>
      <c r="K216" s="40"/>
      <c r="L216" s="42"/>
      <c r="M216" s="42"/>
      <c r="N216" s="41"/>
      <c r="O216" s="112"/>
    </row>
    <row r="217" spans="1:15" ht="12.75">
      <c r="A217" s="135"/>
      <c r="B217" s="140"/>
      <c r="C217" s="138"/>
      <c r="D217" s="66" t="s">
        <v>157</v>
      </c>
      <c r="E217" s="46"/>
      <c r="F217" s="46">
        <v>9377.05</v>
      </c>
      <c r="G217" s="46"/>
      <c r="H217" s="46"/>
      <c r="I217" s="87"/>
      <c r="J217" s="86"/>
      <c r="K217" s="40"/>
      <c r="L217" s="42"/>
      <c r="M217" s="42"/>
      <c r="N217" s="41"/>
      <c r="O217" s="112"/>
    </row>
    <row r="218" spans="1:15" ht="12.75">
      <c r="A218" s="135"/>
      <c r="B218" s="140"/>
      <c r="C218" s="140"/>
      <c r="D218" s="66" t="s">
        <v>180</v>
      </c>
      <c r="E218" s="46"/>
      <c r="F218" s="46"/>
      <c r="G218" s="46">
        <v>32050.28</v>
      </c>
      <c r="H218" s="46"/>
      <c r="I218" s="87"/>
      <c r="J218" s="86"/>
      <c r="K218" s="40"/>
      <c r="L218" s="42"/>
      <c r="M218" s="42"/>
      <c r="N218" s="41"/>
      <c r="O218" s="112"/>
    </row>
    <row r="219" spans="1:15" ht="12.75">
      <c r="A219" s="135"/>
      <c r="B219" s="140"/>
      <c r="C219" s="140"/>
      <c r="D219" s="66" t="s">
        <v>181</v>
      </c>
      <c r="E219" s="46"/>
      <c r="F219" s="46"/>
      <c r="G219" s="46">
        <v>103097.49</v>
      </c>
      <c r="H219" s="46"/>
      <c r="I219" s="87"/>
      <c r="J219" s="86"/>
      <c r="K219" s="40"/>
      <c r="L219" s="42"/>
      <c r="M219" s="42"/>
      <c r="N219" s="41"/>
      <c r="O219" s="112"/>
    </row>
    <row r="220" spans="1:15" ht="22.5">
      <c r="A220" s="135"/>
      <c r="B220" s="141"/>
      <c r="C220" s="141"/>
      <c r="D220" s="66" t="s">
        <v>182</v>
      </c>
      <c r="E220" s="46"/>
      <c r="F220" s="46"/>
      <c r="G220" s="46">
        <v>25508.96</v>
      </c>
      <c r="H220" s="46"/>
      <c r="I220" s="87"/>
      <c r="J220" s="86"/>
      <c r="K220" s="40"/>
      <c r="L220" s="42"/>
      <c r="M220" s="42"/>
      <c r="N220" s="41"/>
      <c r="O220" s="112"/>
    </row>
    <row r="221" spans="1:15" s="14" customFormat="1" ht="13.5" customHeight="1">
      <c r="A221" s="140"/>
      <c r="B221" s="150">
        <v>92120</v>
      </c>
      <c r="C221" s="65"/>
      <c r="D221" s="110" t="s">
        <v>151</v>
      </c>
      <c r="E221" s="39">
        <f>E222</f>
        <v>0</v>
      </c>
      <c r="F221" s="39">
        <f aca="true" t="shared" si="52" ref="F221:N221">F222</f>
        <v>30000</v>
      </c>
      <c r="G221" s="39">
        <f t="shared" si="52"/>
        <v>0</v>
      </c>
      <c r="H221" s="39">
        <f t="shared" si="52"/>
        <v>0</v>
      </c>
      <c r="I221" s="87"/>
      <c r="J221" s="86"/>
      <c r="K221" s="39">
        <f t="shared" si="52"/>
        <v>0</v>
      </c>
      <c r="L221" s="39">
        <f t="shared" si="52"/>
        <v>0</v>
      </c>
      <c r="M221" s="39">
        <f t="shared" si="52"/>
        <v>0</v>
      </c>
      <c r="N221" s="39">
        <f t="shared" si="52"/>
        <v>0</v>
      </c>
      <c r="O221" s="114"/>
    </row>
    <row r="222" spans="1:15" ht="21">
      <c r="A222" s="140"/>
      <c r="B222" s="140"/>
      <c r="C222" s="137">
        <v>6050</v>
      </c>
      <c r="D222" s="38" t="s">
        <v>6</v>
      </c>
      <c r="E222" s="39">
        <f>E223</f>
        <v>0</v>
      </c>
      <c r="F222" s="39">
        <f aca="true" t="shared" si="53" ref="F222:N222">F223</f>
        <v>30000</v>
      </c>
      <c r="G222" s="39">
        <f t="shared" si="53"/>
        <v>0</v>
      </c>
      <c r="H222" s="39">
        <f t="shared" si="53"/>
        <v>0</v>
      </c>
      <c r="I222" s="87"/>
      <c r="J222" s="86"/>
      <c r="K222" s="39">
        <f t="shared" si="53"/>
        <v>0</v>
      </c>
      <c r="L222" s="39">
        <f t="shared" si="53"/>
        <v>0</v>
      </c>
      <c r="M222" s="39">
        <f t="shared" si="53"/>
        <v>0</v>
      </c>
      <c r="N222" s="39">
        <f t="shared" si="53"/>
        <v>0</v>
      </c>
      <c r="O222" s="112"/>
    </row>
    <row r="223" spans="1:15" ht="12.75">
      <c r="A223" s="140"/>
      <c r="B223" s="140"/>
      <c r="C223" s="138"/>
      <c r="D223" s="66" t="s">
        <v>152</v>
      </c>
      <c r="E223" s="46"/>
      <c r="F223" s="46">
        <v>30000</v>
      </c>
      <c r="G223" s="46"/>
      <c r="H223" s="46"/>
      <c r="I223" s="87"/>
      <c r="J223" s="86"/>
      <c r="K223" s="40"/>
      <c r="L223" s="42"/>
      <c r="M223" s="42"/>
      <c r="N223" s="41"/>
      <c r="O223" s="112"/>
    </row>
    <row r="224" spans="1:15" s="15" customFormat="1" ht="12.75">
      <c r="A224" s="134">
        <v>926</v>
      </c>
      <c r="B224" s="53"/>
      <c r="C224" s="53"/>
      <c r="D224" s="54" t="s">
        <v>52</v>
      </c>
      <c r="E224" s="33">
        <f>E232+E225+E235</f>
        <v>85496.62</v>
      </c>
      <c r="F224" s="33">
        <f>F232+F225+F235</f>
        <v>181954</v>
      </c>
      <c r="G224" s="33">
        <f>G232+G225+G235</f>
        <v>33740</v>
      </c>
      <c r="H224" s="33">
        <f>H232+H225+H235</f>
        <v>30686.97</v>
      </c>
      <c r="I224" s="86">
        <f>(H224/G224)*100</f>
        <v>90.95130409010078</v>
      </c>
      <c r="J224" s="86">
        <f>(H224/E224)*100</f>
        <v>35.892611895066736</v>
      </c>
      <c r="K224" s="33">
        <f>K232+K225+K235</f>
        <v>0</v>
      </c>
      <c r="L224" s="33">
        <f>L232+L225+L235</f>
        <v>0</v>
      </c>
      <c r="M224" s="33">
        <f>M232+M225+M235</f>
        <v>0</v>
      </c>
      <c r="N224" s="33">
        <f>N232+N225+N235</f>
        <v>30686.97</v>
      </c>
      <c r="O224" s="112">
        <f t="shared" si="40"/>
        <v>3053.029999999999</v>
      </c>
    </row>
    <row r="225" spans="1:15" s="15" customFormat="1" ht="12.75">
      <c r="A225" s="139"/>
      <c r="B225" s="134">
        <v>92601</v>
      </c>
      <c r="C225" s="53"/>
      <c r="D225" s="54" t="s">
        <v>104</v>
      </c>
      <c r="E225" s="33">
        <f>E229+E226</f>
        <v>0</v>
      </c>
      <c r="F225" s="33">
        <f aca="true" t="shared" si="54" ref="F225:N225">F229+F226</f>
        <v>105954</v>
      </c>
      <c r="G225" s="33">
        <f t="shared" si="54"/>
        <v>0</v>
      </c>
      <c r="H225" s="33">
        <f t="shared" si="54"/>
        <v>0</v>
      </c>
      <c r="I225" s="86"/>
      <c r="J225" s="86"/>
      <c r="K225" s="33">
        <f t="shared" si="54"/>
        <v>0</v>
      </c>
      <c r="L225" s="33">
        <f t="shared" si="54"/>
        <v>0</v>
      </c>
      <c r="M225" s="33">
        <f t="shared" si="54"/>
        <v>0</v>
      </c>
      <c r="N225" s="33">
        <f t="shared" si="54"/>
        <v>0</v>
      </c>
      <c r="O225" s="112">
        <f t="shared" si="40"/>
        <v>0</v>
      </c>
    </row>
    <row r="226" spans="1:15" s="15" customFormat="1" ht="21">
      <c r="A226" s="139"/>
      <c r="B226" s="139"/>
      <c r="C226" s="53">
        <v>6058</v>
      </c>
      <c r="D226" s="38" t="s">
        <v>6</v>
      </c>
      <c r="E226" s="33">
        <f>E227+E228</f>
        <v>0</v>
      </c>
      <c r="F226" s="33">
        <f aca="true" t="shared" si="55" ref="F226:N226">F227+F228</f>
        <v>74168</v>
      </c>
      <c r="G226" s="33">
        <f t="shared" si="55"/>
        <v>0</v>
      </c>
      <c r="H226" s="33">
        <f t="shared" si="55"/>
        <v>0</v>
      </c>
      <c r="I226" s="86"/>
      <c r="J226" s="86"/>
      <c r="K226" s="33">
        <f t="shared" si="55"/>
        <v>0</v>
      </c>
      <c r="L226" s="33">
        <f t="shared" si="55"/>
        <v>0</v>
      </c>
      <c r="M226" s="33">
        <f t="shared" si="55"/>
        <v>0</v>
      </c>
      <c r="N226" s="33">
        <f t="shared" si="55"/>
        <v>0</v>
      </c>
      <c r="O226" s="112"/>
    </row>
    <row r="227" spans="1:15" s="120" customFormat="1" ht="22.5">
      <c r="A227" s="139"/>
      <c r="B227" s="139"/>
      <c r="C227" s="36"/>
      <c r="D227" s="58" t="s">
        <v>153</v>
      </c>
      <c r="E227" s="60"/>
      <c r="F227" s="60">
        <v>25149</v>
      </c>
      <c r="G227" s="60"/>
      <c r="H227" s="60"/>
      <c r="I227" s="86"/>
      <c r="J227" s="86"/>
      <c r="K227" s="34"/>
      <c r="L227" s="55"/>
      <c r="M227" s="55"/>
      <c r="N227" s="99"/>
      <c r="O227" s="112"/>
    </row>
    <row r="228" spans="1:15" s="120" customFormat="1" ht="22.5">
      <c r="A228" s="139"/>
      <c r="B228" s="139"/>
      <c r="C228" s="36"/>
      <c r="D228" s="58" t="s">
        <v>154</v>
      </c>
      <c r="E228" s="60"/>
      <c r="F228" s="60">
        <v>49019</v>
      </c>
      <c r="G228" s="60"/>
      <c r="H228" s="60"/>
      <c r="I228" s="86"/>
      <c r="J228" s="86"/>
      <c r="K228" s="34"/>
      <c r="L228" s="55"/>
      <c r="M228" s="55"/>
      <c r="N228" s="99"/>
      <c r="O228" s="112"/>
    </row>
    <row r="229" spans="1:15" s="15" customFormat="1" ht="21">
      <c r="A229" s="139"/>
      <c r="B229" s="139"/>
      <c r="C229" s="53">
        <v>6059</v>
      </c>
      <c r="D229" s="38" t="s">
        <v>6</v>
      </c>
      <c r="E229" s="33">
        <f>E231+E230</f>
        <v>0</v>
      </c>
      <c r="F229" s="33">
        <f aca="true" t="shared" si="56" ref="F229:N229">F231+F230</f>
        <v>31786</v>
      </c>
      <c r="G229" s="33">
        <f t="shared" si="56"/>
        <v>0</v>
      </c>
      <c r="H229" s="33">
        <f t="shared" si="56"/>
        <v>0</v>
      </c>
      <c r="I229" s="86"/>
      <c r="J229" s="86"/>
      <c r="K229" s="33">
        <f t="shared" si="56"/>
        <v>0</v>
      </c>
      <c r="L229" s="33">
        <f t="shared" si="56"/>
        <v>0</v>
      </c>
      <c r="M229" s="33">
        <f t="shared" si="56"/>
        <v>0</v>
      </c>
      <c r="N229" s="33">
        <f t="shared" si="56"/>
        <v>0</v>
      </c>
      <c r="O229" s="112">
        <f t="shared" si="40"/>
        <v>0</v>
      </c>
    </row>
    <row r="230" spans="1:15" s="120" customFormat="1" ht="22.5">
      <c r="A230" s="139"/>
      <c r="B230" s="139"/>
      <c r="C230" s="36"/>
      <c r="D230" s="58" t="s">
        <v>153</v>
      </c>
      <c r="E230" s="60"/>
      <c r="F230" s="60">
        <v>10778</v>
      </c>
      <c r="G230" s="60"/>
      <c r="H230" s="60"/>
      <c r="I230" s="86"/>
      <c r="J230" s="86"/>
      <c r="K230" s="34"/>
      <c r="L230" s="55"/>
      <c r="M230" s="55"/>
      <c r="N230" s="99"/>
      <c r="O230" s="112"/>
    </row>
    <row r="231" spans="1:15" s="120" customFormat="1" ht="22.5">
      <c r="A231" s="139"/>
      <c r="B231" s="160"/>
      <c r="C231" s="36"/>
      <c r="D231" s="58" t="s">
        <v>154</v>
      </c>
      <c r="E231" s="60"/>
      <c r="F231" s="60">
        <v>21008</v>
      </c>
      <c r="G231" s="60"/>
      <c r="H231" s="60"/>
      <c r="I231" s="86"/>
      <c r="J231" s="86"/>
      <c r="K231" s="34"/>
      <c r="L231" s="55"/>
      <c r="M231" s="55"/>
      <c r="N231" s="99"/>
      <c r="O231" s="112">
        <f t="shared" si="40"/>
        <v>0</v>
      </c>
    </row>
    <row r="232" spans="1:15" ht="21">
      <c r="A232" s="135"/>
      <c r="B232" s="137">
        <v>92605</v>
      </c>
      <c r="C232" s="61"/>
      <c r="D232" s="38" t="s">
        <v>12</v>
      </c>
      <c r="E232" s="39">
        <f>E233</f>
        <v>65007.99</v>
      </c>
      <c r="F232" s="39">
        <f>F233</f>
        <v>0</v>
      </c>
      <c r="G232" s="39">
        <f>G233</f>
        <v>0</v>
      </c>
      <c r="H232" s="39">
        <f>H233</f>
        <v>0</v>
      </c>
      <c r="I232" s="86"/>
      <c r="J232" s="86"/>
      <c r="K232" s="40"/>
      <c r="L232" s="42">
        <f>L233</f>
        <v>0</v>
      </c>
      <c r="M232" s="42">
        <f>M233</f>
        <v>0</v>
      </c>
      <c r="N232" s="41">
        <f>N233</f>
        <v>0</v>
      </c>
      <c r="O232" s="112">
        <f t="shared" si="40"/>
        <v>0</v>
      </c>
    </row>
    <row r="233" spans="1:15" s="14" customFormat="1" ht="24" customHeight="1">
      <c r="A233" s="135"/>
      <c r="B233" s="135"/>
      <c r="C233" s="137">
        <v>6050</v>
      </c>
      <c r="D233" s="38" t="s">
        <v>13</v>
      </c>
      <c r="E233" s="39">
        <f>E234</f>
        <v>65007.99</v>
      </c>
      <c r="F233" s="39">
        <f aca="true" t="shared" si="57" ref="F233:N233">F234</f>
        <v>0</v>
      </c>
      <c r="G233" s="39">
        <f t="shared" si="57"/>
        <v>0</v>
      </c>
      <c r="H233" s="39">
        <f t="shared" si="57"/>
        <v>0</v>
      </c>
      <c r="I233" s="86"/>
      <c r="J233" s="86"/>
      <c r="K233" s="39">
        <f t="shared" si="57"/>
        <v>0</v>
      </c>
      <c r="L233" s="39">
        <f t="shared" si="57"/>
        <v>0</v>
      </c>
      <c r="M233" s="39">
        <f t="shared" si="57"/>
        <v>0</v>
      </c>
      <c r="N233" s="39">
        <f t="shared" si="57"/>
        <v>0</v>
      </c>
      <c r="O233" s="112">
        <f t="shared" si="40"/>
        <v>0</v>
      </c>
    </row>
    <row r="234" spans="1:15" ht="21.75" customHeight="1">
      <c r="A234" s="135"/>
      <c r="B234" s="135"/>
      <c r="C234" s="136"/>
      <c r="D234" s="45" t="s">
        <v>35</v>
      </c>
      <c r="E234" s="46">
        <v>65007.99</v>
      </c>
      <c r="F234" s="46"/>
      <c r="G234" s="46"/>
      <c r="H234" s="46"/>
      <c r="I234" s="86"/>
      <c r="J234" s="86"/>
      <c r="K234" s="40"/>
      <c r="L234" s="42"/>
      <c r="M234" s="42"/>
      <c r="N234" s="41"/>
      <c r="O234" s="112">
        <f t="shared" si="40"/>
        <v>0</v>
      </c>
    </row>
    <row r="235" spans="1:15" ht="12.75" customHeight="1">
      <c r="A235" s="140"/>
      <c r="B235" s="150">
        <v>92695</v>
      </c>
      <c r="C235" s="106"/>
      <c r="D235" s="38" t="s">
        <v>105</v>
      </c>
      <c r="E235" s="39">
        <f>E239+E236</f>
        <v>20488.63</v>
      </c>
      <c r="F235" s="39">
        <f aca="true" t="shared" si="58" ref="F235:N235">F239+F236</f>
        <v>76000</v>
      </c>
      <c r="G235" s="39">
        <f t="shared" si="58"/>
        <v>33740</v>
      </c>
      <c r="H235" s="39">
        <f t="shared" si="58"/>
        <v>30686.97</v>
      </c>
      <c r="I235" s="86">
        <f>(H235/G235)*100</f>
        <v>90.95130409010078</v>
      </c>
      <c r="J235" s="86">
        <f>(H235/E235)*100</f>
        <v>149.77560725143653</v>
      </c>
      <c r="K235" s="39">
        <f t="shared" si="58"/>
        <v>0</v>
      </c>
      <c r="L235" s="39">
        <f t="shared" si="58"/>
        <v>0</v>
      </c>
      <c r="M235" s="39">
        <f t="shared" si="58"/>
        <v>0</v>
      </c>
      <c r="N235" s="39">
        <f t="shared" si="58"/>
        <v>30686.97</v>
      </c>
      <c r="O235" s="112">
        <f t="shared" si="40"/>
        <v>3053.029999999999</v>
      </c>
    </row>
    <row r="236" spans="1:15" ht="21.75" customHeight="1">
      <c r="A236" s="140"/>
      <c r="B236" s="151"/>
      <c r="C236" s="150">
        <v>6058</v>
      </c>
      <c r="D236" s="38" t="s">
        <v>13</v>
      </c>
      <c r="E236" s="39">
        <f>E237+E238</f>
        <v>0</v>
      </c>
      <c r="F236" s="39">
        <f aca="true" t="shared" si="59" ref="F236:N236">F237+F238</f>
        <v>46000</v>
      </c>
      <c r="G236" s="39">
        <f t="shared" si="59"/>
        <v>18898</v>
      </c>
      <c r="H236" s="39">
        <f t="shared" si="59"/>
        <v>16180.33</v>
      </c>
      <c r="I236" s="86">
        <f>(H236/G236)*100</f>
        <v>85.61927188062228</v>
      </c>
      <c r="J236" s="86"/>
      <c r="K236" s="39">
        <f t="shared" si="59"/>
        <v>0</v>
      </c>
      <c r="L236" s="39">
        <f t="shared" si="59"/>
        <v>0</v>
      </c>
      <c r="M236" s="39">
        <f t="shared" si="59"/>
        <v>0</v>
      </c>
      <c r="N236" s="39">
        <f t="shared" si="59"/>
        <v>16180.33</v>
      </c>
      <c r="O236" s="112"/>
    </row>
    <row r="237" spans="1:15" ht="21.75" customHeight="1">
      <c r="A237" s="140"/>
      <c r="B237" s="151"/>
      <c r="C237" s="151"/>
      <c r="D237" s="45" t="s">
        <v>106</v>
      </c>
      <c r="E237" s="46"/>
      <c r="F237" s="46">
        <v>46000</v>
      </c>
      <c r="G237" s="46"/>
      <c r="H237" s="46"/>
      <c r="I237" s="87"/>
      <c r="J237" s="86"/>
      <c r="K237" s="40"/>
      <c r="L237" s="42"/>
      <c r="M237" s="42"/>
      <c r="N237" s="41"/>
      <c r="O237" s="112"/>
    </row>
    <row r="238" spans="1:15" ht="21.75" customHeight="1">
      <c r="A238" s="140"/>
      <c r="B238" s="151"/>
      <c r="C238" s="141"/>
      <c r="D238" s="45" t="s">
        <v>177</v>
      </c>
      <c r="E238" s="46"/>
      <c r="F238" s="46"/>
      <c r="G238" s="46">
        <v>18898</v>
      </c>
      <c r="H238" s="46">
        <v>16180.33</v>
      </c>
      <c r="I238" s="87">
        <f>(H238/G238)*100</f>
        <v>85.61927188062228</v>
      </c>
      <c r="J238" s="86"/>
      <c r="K238" s="40"/>
      <c r="L238" s="42"/>
      <c r="M238" s="42"/>
      <c r="N238" s="41">
        <v>16180.33</v>
      </c>
      <c r="O238" s="112"/>
    </row>
    <row r="239" spans="1:15" ht="21.75" customHeight="1">
      <c r="A239" s="140"/>
      <c r="B239" s="151"/>
      <c r="C239" s="150">
        <v>6059</v>
      </c>
      <c r="D239" s="38" t="s">
        <v>13</v>
      </c>
      <c r="E239" s="39">
        <f>E240+E241</f>
        <v>20488.63</v>
      </c>
      <c r="F239" s="39">
        <f aca="true" t="shared" si="60" ref="F239:N239">F240+F241</f>
        <v>30000</v>
      </c>
      <c r="G239" s="39">
        <f t="shared" si="60"/>
        <v>14842</v>
      </c>
      <c r="H239" s="39">
        <f t="shared" si="60"/>
        <v>14506.64</v>
      </c>
      <c r="I239" s="86">
        <f>(H239/G239)*100</f>
        <v>97.74046624444145</v>
      </c>
      <c r="J239" s="86">
        <f>(H239/E239)*100</f>
        <v>70.80336752628165</v>
      </c>
      <c r="K239" s="39">
        <f t="shared" si="60"/>
        <v>0</v>
      </c>
      <c r="L239" s="39">
        <f t="shared" si="60"/>
        <v>0</v>
      </c>
      <c r="M239" s="39">
        <f t="shared" si="60"/>
        <v>0</v>
      </c>
      <c r="N239" s="39">
        <f t="shared" si="60"/>
        <v>14506.64</v>
      </c>
      <c r="O239" s="114">
        <f t="shared" si="40"/>
        <v>335.3600000000006</v>
      </c>
    </row>
    <row r="240" spans="1:15" ht="21.75" customHeight="1">
      <c r="A240" s="140"/>
      <c r="B240" s="151"/>
      <c r="C240" s="140"/>
      <c r="D240" s="45" t="s">
        <v>106</v>
      </c>
      <c r="E240" s="46">
        <v>20488.63</v>
      </c>
      <c r="F240" s="46">
        <v>30000</v>
      </c>
      <c r="G240" s="46">
        <v>1400</v>
      </c>
      <c r="H240" s="46">
        <v>1266.97</v>
      </c>
      <c r="I240" s="87">
        <f>(H240/G240)*100</f>
        <v>90.49785714285714</v>
      </c>
      <c r="J240" s="86">
        <f>(H240/E240)*100</f>
        <v>6.183771194072029</v>
      </c>
      <c r="K240" s="40"/>
      <c r="L240" s="42"/>
      <c r="M240" s="42"/>
      <c r="N240" s="41">
        <v>1266.97</v>
      </c>
      <c r="O240" s="112">
        <f t="shared" si="40"/>
        <v>133.02999999999997</v>
      </c>
    </row>
    <row r="241" spans="1:15" ht="21.75" customHeight="1">
      <c r="A241" s="141"/>
      <c r="B241" s="141"/>
      <c r="C241" s="141"/>
      <c r="D241" s="45" t="s">
        <v>177</v>
      </c>
      <c r="E241" s="46"/>
      <c r="F241" s="46"/>
      <c r="G241" s="46">
        <v>13442</v>
      </c>
      <c r="H241" s="46">
        <v>13239.67</v>
      </c>
      <c r="I241" s="87">
        <f>(H241/G241)*100</f>
        <v>98.49479244160095</v>
      </c>
      <c r="J241" s="86"/>
      <c r="K241" s="40"/>
      <c r="L241" s="42"/>
      <c r="M241" s="42"/>
      <c r="N241" s="41">
        <v>13239.67</v>
      </c>
      <c r="O241" s="112"/>
    </row>
    <row r="242" spans="1:15" ht="24.75" customHeight="1">
      <c r="A242" s="37"/>
      <c r="B242" s="37"/>
      <c r="C242" s="37"/>
      <c r="D242" s="79" t="s">
        <v>14</v>
      </c>
      <c r="E242" s="80">
        <f aca="true" t="shared" si="61" ref="E242:O242">E5+E22+E76+E111+E118+E133+E160+E203+E224</f>
        <v>5983529.8</v>
      </c>
      <c r="F242" s="80">
        <f t="shared" si="61"/>
        <v>18104031.22</v>
      </c>
      <c r="G242" s="80">
        <f t="shared" si="61"/>
        <v>5123076.140000001</v>
      </c>
      <c r="H242" s="80">
        <f t="shared" si="61"/>
        <v>3990608.7500000005</v>
      </c>
      <c r="I242" s="86">
        <f>(H242/G242)*100</f>
        <v>77.89477729682932</v>
      </c>
      <c r="J242" s="86">
        <f>(H242/E242)*100</f>
        <v>66.6932209479428</v>
      </c>
      <c r="K242" s="80">
        <f t="shared" si="61"/>
        <v>0</v>
      </c>
      <c r="L242" s="80">
        <f t="shared" si="61"/>
        <v>15132.14</v>
      </c>
      <c r="M242" s="80">
        <f t="shared" si="61"/>
        <v>514350</v>
      </c>
      <c r="N242" s="80">
        <f t="shared" si="61"/>
        <v>3476258.7500000005</v>
      </c>
      <c r="O242" s="80">
        <f t="shared" si="61"/>
        <v>1117828.75</v>
      </c>
    </row>
    <row r="243" spans="1:15" ht="12.75">
      <c r="A243" s="37"/>
      <c r="B243" s="37"/>
      <c r="C243" s="37"/>
      <c r="D243" s="81" t="s">
        <v>44</v>
      </c>
      <c r="E243" s="46"/>
      <c r="F243" s="82"/>
      <c r="G243" s="82"/>
      <c r="H243" s="46"/>
      <c r="I243" s="87"/>
      <c r="J243" s="86"/>
      <c r="K243" s="83"/>
      <c r="L243" s="42"/>
      <c r="M243" s="42"/>
      <c r="N243" s="41"/>
      <c r="O243" s="112">
        <f>G243-H243-L243</f>
        <v>0</v>
      </c>
    </row>
    <row r="244" spans="1:15" ht="12.75">
      <c r="A244" s="82"/>
      <c r="B244" s="82"/>
      <c r="C244" s="82"/>
      <c r="D244" s="82" t="s">
        <v>45</v>
      </c>
      <c r="E244" s="46">
        <f>E242-E245</f>
        <v>5191029.8</v>
      </c>
      <c r="F244" s="46">
        <f aca="true" t="shared" si="62" ref="F244:N244">F242-F245</f>
        <v>18076031.22</v>
      </c>
      <c r="G244" s="46">
        <v>4826991.41</v>
      </c>
      <c r="H244" s="46">
        <f t="shared" si="62"/>
        <v>3929680.7500000005</v>
      </c>
      <c r="I244" s="87">
        <f>(H244/G244)*100</f>
        <v>81.41056024792056</v>
      </c>
      <c r="J244" s="86">
        <f>(H244/E244)*100</f>
        <v>75.70137143115612</v>
      </c>
      <c r="K244" s="46">
        <f t="shared" si="62"/>
        <v>0</v>
      </c>
      <c r="L244" s="46">
        <f t="shared" si="62"/>
        <v>15132.14</v>
      </c>
      <c r="M244" s="46">
        <f t="shared" si="62"/>
        <v>514350</v>
      </c>
      <c r="N244" s="46">
        <f t="shared" si="62"/>
        <v>3415330.7500000005</v>
      </c>
      <c r="O244" s="112">
        <f>G244-H244-L244</f>
        <v>882178.5199999997</v>
      </c>
    </row>
    <row r="245" spans="1:15" ht="12.75">
      <c r="A245" s="82"/>
      <c r="B245" s="84"/>
      <c r="C245" s="84"/>
      <c r="D245" s="84" t="s">
        <v>46</v>
      </c>
      <c r="E245" s="70">
        <f>E210+E78+E120++E162+E186</f>
        <v>792500</v>
      </c>
      <c r="F245" s="70">
        <f aca="true" t="shared" si="63" ref="F245:N245">F210+F78+F120++F162+F186</f>
        <v>28000</v>
      </c>
      <c r="G245" s="70">
        <v>296084.73</v>
      </c>
      <c r="H245" s="70">
        <f t="shared" si="63"/>
        <v>60928</v>
      </c>
      <c r="I245" s="87">
        <f>(H245/G245)*100</f>
        <v>20.577893361808965</v>
      </c>
      <c r="J245" s="70"/>
      <c r="K245" s="70">
        <f t="shared" si="63"/>
        <v>0</v>
      </c>
      <c r="L245" s="70">
        <f t="shared" si="63"/>
        <v>0</v>
      </c>
      <c r="M245" s="70">
        <f t="shared" si="63"/>
        <v>0</v>
      </c>
      <c r="N245" s="70">
        <f t="shared" si="63"/>
        <v>60928</v>
      </c>
      <c r="O245" s="112">
        <f>G245-H245-L245</f>
        <v>235156.72999999998</v>
      </c>
    </row>
    <row r="246" spans="1:15" ht="12.75">
      <c r="A246" s="82"/>
      <c r="B246" s="84"/>
      <c r="C246" s="84"/>
      <c r="D246" s="84" t="s">
        <v>81</v>
      </c>
      <c r="E246" s="70">
        <f>SUM(E244:E245)</f>
        <v>5983529.8</v>
      </c>
      <c r="F246" s="70">
        <f>SUM(F244:F245)</f>
        <v>18104031.22</v>
      </c>
      <c r="G246" s="70">
        <f>SUM(G244:G245)</f>
        <v>5123076.140000001</v>
      </c>
      <c r="H246" s="70">
        <f>SUM(H244:H245)</f>
        <v>3990608.7500000005</v>
      </c>
      <c r="I246" s="87">
        <f>(H246/G246)*100</f>
        <v>77.89477729682932</v>
      </c>
      <c r="J246" s="86">
        <f>(H246/E246)*100</f>
        <v>66.6932209479428</v>
      </c>
      <c r="K246" s="83"/>
      <c r="L246" s="102">
        <f>SUM(L244:L245)</f>
        <v>15132.14</v>
      </c>
      <c r="M246" s="102">
        <f>SUM(M244:M245)</f>
        <v>514350</v>
      </c>
      <c r="N246" s="102">
        <f>SUM(N244:N245)</f>
        <v>3476258.7500000005</v>
      </c>
      <c r="O246" s="112">
        <f>G246-H246-L246</f>
        <v>1117335.2500000002</v>
      </c>
    </row>
    <row r="247" spans="1:15" ht="12.75">
      <c r="A247" s="82"/>
      <c r="B247" s="82"/>
      <c r="C247" s="82"/>
      <c r="D247" s="82" t="s">
        <v>53</v>
      </c>
      <c r="E247" s="47">
        <v>24141370.96</v>
      </c>
      <c r="F247" s="46">
        <v>36399475.84</v>
      </c>
      <c r="G247" s="46">
        <v>26431061.43</v>
      </c>
      <c r="H247" s="46">
        <v>24768945.13</v>
      </c>
      <c r="I247" s="87">
        <f>(H247/G247)*100</f>
        <v>93.71150377595713</v>
      </c>
      <c r="J247" s="86">
        <f>(H247/E247)*100</f>
        <v>102.59957966363977</v>
      </c>
      <c r="K247" s="85"/>
      <c r="L247" s="41"/>
      <c r="M247" s="42"/>
      <c r="N247" s="41"/>
      <c r="O247" s="112">
        <f>G247-H247-L247</f>
        <v>1662116.3000000007</v>
      </c>
    </row>
    <row r="248" spans="1:15" ht="22.5">
      <c r="A248" s="82"/>
      <c r="B248" s="82"/>
      <c r="C248" s="82"/>
      <c r="D248" s="85" t="s">
        <v>54</v>
      </c>
      <c r="E248" s="46">
        <f>(E246/E247)*100</f>
        <v>24.785376977613037</v>
      </c>
      <c r="F248" s="46">
        <f>(F246/F247)*100</f>
        <v>49.73706571924085</v>
      </c>
      <c r="G248" s="46">
        <f>(G246/G247)*100</f>
        <v>19.382786247793913</v>
      </c>
      <c r="H248" s="46">
        <f>(H246/H247)*100</f>
        <v>16.111339134772432</v>
      </c>
      <c r="I248" s="88"/>
      <c r="J248" s="86"/>
      <c r="K248" s="85"/>
      <c r="L248" s="41"/>
      <c r="M248" s="42"/>
      <c r="N248" s="41"/>
      <c r="O248" s="112">
        <f>O247/G247*100</f>
        <v>6.288496224042868</v>
      </c>
    </row>
    <row r="249" spans="1:15" ht="12.75">
      <c r="A249" s="89"/>
      <c r="B249" s="89"/>
      <c r="C249" s="89"/>
      <c r="D249" s="90"/>
      <c r="E249" s="91"/>
      <c r="F249" s="92"/>
      <c r="G249" s="92"/>
      <c r="H249" s="91"/>
      <c r="I249" s="93"/>
      <c r="J249" s="86"/>
      <c r="K249" s="94"/>
      <c r="L249" s="95"/>
      <c r="M249" s="21"/>
      <c r="N249" s="95"/>
      <c r="O249" s="111"/>
    </row>
    <row r="250" ht="12.75">
      <c r="M250" s="103"/>
    </row>
  </sheetData>
  <mergeCells count="75">
    <mergeCell ref="A22:A75"/>
    <mergeCell ref="B35:B75"/>
    <mergeCell ref="C63:C65"/>
    <mergeCell ref="A203:A223"/>
    <mergeCell ref="B221:B223"/>
    <mergeCell ref="C222:C223"/>
    <mergeCell ref="A160:A202"/>
    <mergeCell ref="B197:B202"/>
    <mergeCell ref="C187:C188"/>
    <mergeCell ref="C210:C211"/>
    <mergeCell ref="C239:C241"/>
    <mergeCell ref="C236:C238"/>
    <mergeCell ref="B189:B193"/>
    <mergeCell ref="C201:C202"/>
    <mergeCell ref="B204:B220"/>
    <mergeCell ref="C215:C220"/>
    <mergeCell ref="C208:C209"/>
    <mergeCell ref="B232:B234"/>
    <mergeCell ref="B225:B231"/>
    <mergeCell ref="C212:C214"/>
    <mergeCell ref="C92:C94"/>
    <mergeCell ref="C95:C97"/>
    <mergeCell ref="C131:C132"/>
    <mergeCell ref="C122:C126"/>
    <mergeCell ref="C127:C129"/>
    <mergeCell ref="C105:C107"/>
    <mergeCell ref="C108:C110"/>
    <mergeCell ref="C113:C115"/>
    <mergeCell ref="C116:C117"/>
    <mergeCell ref="A224:A241"/>
    <mergeCell ref="B235:B241"/>
    <mergeCell ref="A118:A132"/>
    <mergeCell ref="B121:B129"/>
    <mergeCell ref="A133:A159"/>
    <mergeCell ref="B130:B132"/>
    <mergeCell ref="B147:B150"/>
    <mergeCell ref="B161:B184"/>
    <mergeCell ref="B134:B146"/>
    <mergeCell ref="B194:B196"/>
    <mergeCell ref="C233:C234"/>
    <mergeCell ref="C198:C200"/>
    <mergeCell ref="B155:B159"/>
    <mergeCell ref="C177:C181"/>
    <mergeCell ref="C205:C207"/>
    <mergeCell ref="B185:B188"/>
    <mergeCell ref="C173:C176"/>
    <mergeCell ref="C163:C172"/>
    <mergeCell ref="C192:C193"/>
    <mergeCell ref="C140:C146"/>
    <mergeCell ref="B119:B120"/>
    <mergeCell ref="C152:C154"/>
    <mergeCell ref="C182:C184"/>
    <mergeCell ref="C148:C150"/>
    <mergeCell ref="C135:C139"/>
    <mergeCell ref="B151:B154"/>
    <mergeCell ref="A5:A21"/>
    <mergeCell ref="B6:B21"/>
    <mergeCell ref="C32:C34"/>
    <mergeCell ref="C99:C104"/>
    <mergeCell ref="C36:C60"/>
    <mergeCell ref="C66:C73"/>
    <mergeCell ref="C81:C91"/>
    <mergeCell ref="B23:B30"/>
    <mergeCell ref="B31:B34"/>
    <mergeCell ref="C61:C62"/>
    <mergeCell ref="F1:K1"/>
    <mergeCell ref="G2:J2"/>
    <mergeCell ref="C18:C20"/>
    <mergeCell ref="C28:C30"/>
    <mergeCell ref="C24:C27"/>
    <mergeCell ref="C7:C17"/>
    <mergeCell ref="A111:A117"/>
    <mergeCell ref="B112:B117"/>
    <mergeCell ref="A76:A110"/>
    <mergeCell ref="B80:B110"/>
  </mergeCells>
  <printOptions/>
  <pageMargins left="0.4330708661417323" right="0.4724409448818898" top="0.6299212598425197" bottom="0.4724409448818898" header="0.1968503937007874" footer="0.5118110236220472"/>
  <pageSetup horizontalDpi="300" verticalDpi="300" orientation="landscape" paperSize="9" r:id="rId1"/>
  <headerFooter alignWithMargins="0">
    <oddHeader>&amp;CWYDATKI MAJATKOWE  Zał.Nr 2 do Sprawozdania opisowego z wykonania budżetu gminy Jeziorany za rok 2010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compa</dc:creator>
  <cp:keywords/>
  <dc:description/>
  <cp:lastModifiedBy>admin</cp:lastModifiedBy>
  <cp:lastPrinted>2011-05-09T18:32:11Z</cp:lastPrinted>
  <dcterms:created xsi:type="dcterms:W3CDTF">2007-03-28T13:32:58Z</dcterms:created>
  <dcterms:modified xsi:type="dcterms:W3CDTF">2011-05-26T17:05:59Z</dcterms:modified>
  <cp:category/>
  <cp:version/>
  <cp:contentType/>
  <cp:contentStatus/>
</cp:coreProperties>
</file>