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tabRatio="752" activeTab="0"/>
  </bookViews>
  <sheets>
    <sheet name="WYDATKI RIO 4" sheetId="1" r:id="rId1"/>
  </sheets>
  <definedNames/>
  <calcPr fullCalcOnLoad="1"/>
</workbook>
</file>

<file path=xl/sharedStrings.xml><?xml version="1.0" encoding="utf-8"?>
<sst xmlns="http://schemas.openxmlformats.org/spreadsheetml/2006/main" count="860" uniqueCount="349">
  <si>
    <t>Dział</t>
  </si>
  <si>
    <t>Rozdział</t>
  </si>
  <si>
    <t>§</t>
  </si>
  <si>
    <t>Nazwa</t>
  </si>
  <si>
    <t>010</t>
  </si>
  <si>
    <t>01010</t>
  </si>
  <si>
    <t>01030</t>
  </si>
  <si>
    <t>Izby rolnicze</t>
  </si>
  <si>
    <t>01095</t>
  </si>
  <si>
    <t>Pozostała działalność</t>
  </si>
  <si>
    <t>TRANSPORT I ŁĄCZNOŚĆ</t>
  </si>
  <si>
    <t>Drogi publiczne gminne</t>
  </si>
  <si>
    <t>GOSPODARKA MIESZKANIOWA</t>
  </si>
  <si>
    <t>Zakłady gospodarki mieszkaniowej</t>
  </si>
  <si>
    <t>DZIAŁALNOŚĆ USŁUGOWA</t>
  </si>
  <si>
    <t>Plany zagospodarowania przestrzennego</t>
  </si>
  <si>
    <t>71035</t>
  </si>
  <si>
    <t>ADMINISTRACJA PUBLICZNA</t>
  </si>
  <si>
    <t>OBRONA NARODOWA</t>
  </si>
  <si>
    <t>Pozostałe wydatki obronne</t>
  </si>
  <si>
    <t>Ochotnicze Straże Pożarne</t>
  </si>
  <si>
    <t>RÓŻNE ROZLICZENIA</t>
  </si>
  <si>
    <t>OŚWIATA I WYCHOWANIE</t>
  </si>
  <si>
    <t>Przedszkola</t>
  </si>
  <si>
    <t>Gimnazjum</t>
  </si>
  <si>
    <t>Szkoły zawodowe</t>
  </si>
  <si>
    <t>OCHRONA ZDROWIA</t>
  </si>
  <si>
    <t>Przeciwdziałanie alkoholizmowi</t>
  </si>
  <si>
    <t>POMOC SPOŁECZNA</t>
  </si>
  <si>
    <t>Ośrodki pomocy społecznej</t>
  </si>
  <si>
    <t>Centra Integracji Społecznej</t>
  </si>
  <si>
    <t>EDUKACYJNA OPIEKA WYCHOWAWCZA</t>
  </si>
  <si>
    <t>Pomoc materialna dla uczniów</t>
  </si>
  <si>
    <t>Gospodarka ściekowa i ochrona wód</t>
  </si>
  <si>
    <t>KULTURA I OCHRONA DZIEDZICTWA NARODOWEGO</t>
  </si>
  <si>
    <t>Ochrona i konserwacja zabytków</t>
  </si>
  <si>
    <t>ROLNICTWO I ŁOWIECTWO</t>
  </si>
  <si>
    <t>Infrastruktura wodociągowa  i sanitacyjna wsi</t>
  </si>
  <si>
    <t>6050</t>
  </si>
  <si>
    <t>Wydatki  inwestycyjne jednostek budżetowych</t>
  </si>
  <si>
    <t>6059</t>
  </si>
  <si>
    <t>Wydatki inwestycyjne jednostek budżetowych</t>
  </si>
  <si>
    <t>6060</t>
  </si>
  <si>
    <t xml:space="preserve">Zakupy inwestycyjne jednostek budżetowych </t>
  </si>
  <si>
    <t>600</t>
  </si>
  <si>
    <t>60016</t>
  </si>
  <si>
    <t>700</t>
  </si>
  <si>
    <t>70005</t>
  </si>
  <si>
    <t>Wydatki na zakupy inwest. jednostek budżetowych</t>
  </si>
  <si>
    <t>750</t>
  </si>
  <si>
    <t>75011</t>
  </si>
  <si>
    <t>Urzędy Wojewódzkie:</t>
  </si>
  <si>
    <t>75023</t>
  </si>
  <si>
    <t>Urzędy gminy</t>
  </si>
  <si>
    <t>BEZPIECZEŃSTWO PUBLICZNE I OCHRONA PRZECIWPOŻAROWA</t>
  </si>
  <si>
    <t>75412</t>
  </si>
  <si>
    <t>Wydatki inwest. jedn. budżetowych</t>
  </si>
  <si>
    <t>Wydatki na zakupy inwestycyjne jednostek budżetowych</t>
  </si>
  <si>
    <t>801</t>
  </si>
  <si>
    <t>SZKOŁY PODSTAWOWE</t>
  </si>
  <si>
    <t>Zespoły ekonomiczno-administracyjne szkół</t>
  </si>
  <si>
    <t>Wydatki inwestycyjne jednostek budżetowych Gmina</t>
  </si>
  <si>
    <t>Wydatki inwestycyjne jednostek budżetowych /Środki pomocowe/</t>
  </si>
  <si>
    <t>Wydatki inwestycyjne jednostek budżetowych –środki  gminy, budżetu państwa</t>
  </si>
  <si>
    <t>90003</t>
  </si>
  <si>
    <t>Oczyszczanie miast i wsi</t>
  </si>
  <si>
    <t>90004</t>
  </si>
  <si>
    <t>Utrzymanie zieleni w mieście i gminie</t>
  </si>
  <si>
    <t>Oświetlenie ulic, placów, dróg w tym:</t>
  </si>
  <si>
    <t>90095</t>
  </si>
  <si>
    <t>92109</t>
  </si>
  <si>
    <t>Domy i ośrodki Kultury, świetlice, i kluby</t>
  </si>
  <si>
    <t xml:space="preserve">Wydatki inwestycyjne jednostek budżetowych </t>
  </si>
  <si>
    <t>92605</t>
  </si>
  <si>
    <t>Zadania w zakresie kultury fizycznej i sportu</t>
  </si>
  <si>
    <t>Wydatki inwestycyjne jednostek  budżetowych</t>
  </si>
  <si>
    <t>Zakup materiałów i wyposażenia</t>
  </si>
  <si>
    <t>Zakup energii</t>
  </si>
  <si>
    <t>4270</t>
  </si>
  <si>
    <t>Zakup usług remontowych</t>
  </si>
  <si>
    <t>4300</t>
  </si>
  <si>
    <t xml:space="preserve">Zakup usług pozostałych </t>
  </si>
  <si>
    <t>4520</t>
  </si>
  <si>
    <t>Opłaty na rzecz budżetów jednostek samorządu terytor.</t>
  </si>
  <si>
    <t>2850</t>
  </si>
  <si>
    <t>Wpłaty gmin na rzecz Izb Rolniczych /2%wpływów podatku rolnego/</t>
  </si>
  <si>
    <t>Składki na ubezpieczenie społeczne</t>
  </si>
  <si>
    <t>Składki na Fundusz Pracy</t>
  </si>
  <si>
    <t>Wynagrodzenia bezosobowe</t>
  </si>
  <si>
    <t>Zakup usług pozostałych</t>
  </si>
  <si>
    <t>Różne opłaty i składki</t>
  </si>
  <si>
    <t>Składki na ubezp. społeczne</t>
  </si>
  <si>
    <t>Zakup mat. i wyposaż.</t>
  </si>
  <si>
    <t>Zakup usług zdrowotnych</t>
  </si>
  <si>
    <t>3020</t>
  </si>
  <si>
    <t>4010</t>
  </si>
  <si>
    <t>Wynagrodzenia osobowe pracowników</t>
  </si>
  <si>
    <t>4040</t>
  </si>
  <si>
    <t>Dodatkowe wynagrodzenia roczne</t>
  </si>
  <si>
    <t>4110</t>
  </si>
  <si>
    <t>4120</t>
  </si>
  <si>
    <t>4170</t>
  </si>
  <si>
    <t>4210</t>
  </si>
  <si>
    <t>Opłaty na rzecz budżetów jednostek samorządu terytorialnego</t>
  </si>
  <si>
    <t>70004</t>
  </si>
  <si>
    <t>Składki na FP</t>
  </si>
  <si>
    <t>Wynagrodzenie bezosobowe pracowników</t>
  </si>
  <si>
    <t>Zakup mat. i wyposażenia</t>
  </si>
  <si>
    <t>4260</t>
  </si>
  <si>
    <t>Zakup pozostałych usług</t>
  </si>
  <si>
    <t>4430</t>
  </si>
  <si>
    <t>71004</t>
  </si>
  <si>
    <t>Cmentarze</t>
  </si>
  <si>
    <t>710</t>
  </si>
  <si>
    <t>-zlecone</t>
  </si>
  <si>
    <t>-własne</t>
  </si>
  <si>
    <t>Składki na ubezpieczenia społeczne</t>
  </si>
  <si>
    <t>4440</t>
  </si>
  <si>
    <t>Odpisy na zakładowy fundusz świadczeń socjalnych</t>
  </si>
  <si>
    <t>75022</t>
  </si>
  <si>
    <t>Rady gminy</t>
  </si>
  <si>
    <t>3030</t>
  </si>
  <si>
    <t>Różne wydatki na rzecz osób fizycznych</t>
  </si>
  <si>
    <t>4410</t>
  </si>
  <si>
    <t>Podróże służbowe krajowe</t>
  </si>
  <si>
    <t>4420</t>
  </si>
  <si>
    <t>Podróże służbowe zagraniczne</t>
  </si>
  <si>
    <t>Nagrody i wydatki nie zaliczone do wynagrodzeń</t>
  </si>
  <si>
    <t>4140</t>
  </si>
  <si>
    <t>Wpłaty na Państwowy Fundusz Rehabilitacji Osób Niepełnosprawnych</t>
  </si>
  <si>
    <t>4280</t>
  </si>
  <si>
    <t>4350</t>
  </si>
  <si>
    <t>Opłaty za usługi internetowe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</si>
  <si>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</si>
  <si>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</si>
  <si>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</si>
  <si>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Odpisy na zakł. Fundusz świadczeń socjalnych</t>
  </si>
  <si>
    <t>4530</t>
  </si>
  <si>
    <t>Podatek od towarów i usług/VAT/</t>
  </si>
  <si>
    <t>Szkolenia pracowników niebędących członkami korpusu służby cywilnej</t>
  </si>
  <si>
    <t>75095</t>
  </si>
  <si>
    <t>2900</t>
  </si>
  <si>
    <t>Wpłaty gmin na rzecz związku gmin</t>
  </si>
  <si>
    <t>Składki na ZUS</t>
  </si>
  <si>
    <t>Wynagrodzenia bezosobowe pracowników</t>
  </si>
  <si>
    <t>75101</t>
  </si>
  <si>
    <t>Urzędy Nacz. Org. Władzy Państwowej</t>
  </si>
  <si>
    <t>751</t>
  </si>
  <si>
    <t>752</t>
  </si>
  <si>
    <t>Opłata z tytułu zakupu usług telekomunikacyjnych telefonii stacjonarnej</t>
  </si>
  <si>
    <t>4100</t>
  </si>
  <si>
    <t>756</t>
  </si>
  <si>
    <t>75702</t>
  </si>
  <si>
    <t>8070</t>
  </si>
  <si>
    <t>Odsetki</t>
  </si>
  <si>
    <t>757</t>
  </si>
  <si>
    <t>Rezerwy ogólne i celowe</t>
  </si>
  <si>
    <t>758</t>
  </si>
  <si>
    <t>Nagrody i wydatki osobowe nie zaliczone do wynagrodzeń</t>
  </si>
  <si>
    <t>Dodatkowe wynagrodzenia robocze</t>
  </si>
  <si>
    <t>Wynagrodzenie bezosobowe</t>
  </si>
  <si>
    <t>Zakup pomocy naukowych,dydaktycznych i książek</t>
  </si>
  <si>
    <t>Odpis na zakł FSŚ</t>
  </si>
  <si>
    <t>Oddziały przedszkolne w szkołach podstawowych</t>
  </si>
  <si>
    <t>Dotacje podmiotowe z budżetu dla niepublicznej jednostki systemu oświaty</t>
  </si>
  <si>
    <t>Podróże służbowe</t>
  </si>
  <si>
    <t>Dowożenie uczniów</t>
  </si>
  <si>
    <t>Opłata z tytułu zakupu usług telekomunikacyjnych telefonii komórkowej</t>
  </si>
  <si>
    <t>Licea Ogólnokształcące</t>
  </si>
  <si>
    <t>Licea Profilowane</t>
  </si>
  <si>
    <t>Dokształcanie zawodowe nauczycieli</t>
  </si>
  <si>
    <t>Zakup usług</t>
  </si>
  <si>
    <t>Zwalczanie narkomanii</t>
  </si>
  <si>
    <t>85154</t>
  </si>
  <si>
    <t>2820</t>
  </si>
  <si>
    <t>Dotacja celowa z budżetu na finansowanie lub dofinansowanie zadań do realizacji stowarzyszeniom</t>
  </si>
  <si>
    <t>Wydatki osobowe niezaliczone do wynagrodzeń</t>
  </si>
  <si>
    <t>Zakup materiałów</t>
  </si>
  <si>
    <t>4220</t>
  </si>
  <si>
    <t>Zakup żywności</t>
  </si>
  <si>
    <t>Usługi pozostałe</t>
  </si>
  <si>
    <t>Opłaty czynszowe za pomieszczenia biurowe</t>
  </si>
  <si>
    <t>Odpis na zakł. Fundusz Świadczeń Socjalnych</t>
  </si>
  <si>
    <t>Domy pomocy społecznej</t>
  </si>
  <si>
    <t>Ośrodki wsparcia</t>
  </si>
  <si>
    <t>Nagrody i wydatki osobowe nie zalicz. do wynagrodzeń</t>
  </si>
  <si>
    <t>Świadczenia rodzinne oraz składki na ubezpieczenia emerytalne i rentowe z ubezpieczenia  społecznego</t>
  </si>
  <si>
    <t>Wydatki osob. nie zalicz. do wynagrodzeń</t>
  </si>
  <si>
    <t>Świadczenia społeczne</t>
  </si>
  <si>
    <t>Wynagrodzenia osobowe</t>
  </si>
  <si>
    <t>Składki ZUS</t>
  </si>
  <si>
    <t>Składki na ubezpieczenia zdrowotne opłacane za osoby pobierające niektóre świadczeńz z pomocy społecznej.oraz niektórych świadczeń rodzinnych</t>
  </si>
  <si>
    <t>Składki na ubezpieczenie zdrowotne</t>
  </si>
  <si>
    <t>Dotacja celowa z budżetu na finansowanie lub dofinansowanie zadań zleconych do realizacji pozostałym jednostkom niezaliczonym do sektora finansów publicznych- środki gminy</t>
  </si>
  <si>
    <t>Dodatki mieszkaniowe</t>
  </si>
  <si>
    <t>Wydatki osob. nie zalicz. do wynagr</t>
  </si>
  <si>
    <t>Odpłatność za usługi internetowe</t>
  </si>
  <si>
    <t>Różne opł. I składki</t>
  </si>
  <si>
    <t>Usługi opiekuńcze własne</t>
  </si>
  <si>
    <t>Świetlice szkolne</t>
  </si>
  <si>
    <t>Nagrody i wydatki osobowe</t>
  </si>
  <si>
    <t>Odpis na ZFŚS</t>
  </si>
  <si>
    <t>Stypendia dla uczniów</t>
  </si>
  <si>
    <t>Dokształcanie zawodowe</t>
  </si>
  <si>
    <t>90002</t>
  </si>
  <si>
    <t>Gospodarka odpadami</t>
  </si>
  <si>
    <t>Zakup usług pozostałych w tym:</t>
  </si>
  <si>
    <t>Zakup energii w tym:</t>
  </si>
  <si>
    <t>2480</t>
  </si>
  <si>
    <t>Dotacja podmiotowa z budżetu dla samorządowej instytucji kultury</t>
  </si>
  <si>
    <t>92116</t>
  </si>
  <si>
    <t>Biblioteki</t>
  </si>
  <si>
    <t>92120</t>
  </si>
  <si>
    <t xml:space="preserve">Dotacje celowe z budżetu  na finansowanie lub dofinansowanie  prac remontowych i konserwatorskich obiektów zabytkowych przekazane jednostkom niezaliczanym do sektora finansów publicznych </t>
  </si>
  <si>
    <t>2830</t>
  </si>
  <si>
    <t>Dotacja celowa z budżetu na finansowanie lub dofinansowanie  zadań zleconych do realizacji pozostałym jednostkom niezaliczanym do sektora finansów publicznych</t>
  </si>
  <si>
    <t>92695</t>
  </si>
  <si>
    <t>851</t>
  </si>
  <si>
    <t>URZĘDY NACZELNYCH ORGANÓW WŁADZY PAŃSTWOWEJ,KONTROLI I OCHRONY PRAWA ORAZ SĄDOWNICTWA</t>
  </si>
  <si>
    <t>DOCHODY OD OSÓB PRAWNYCH,OD OSÓB FIZYCZNYCH I INNYCH JEDNOSTEK NIEPOSIADAJĄCYCH OSOBOWOŚCI PRAWNEJ ORAZ WYDATKI ZWIĄZANE Z ICH POBOREM</t>
  </si>
  <si>
    <t>OBSŁUGA DŁUGU PUBLICZNEGO</t>
  </si>
  <si>
    <t>GOSPODARKA KOMUNALNA I OCHRONA ŚRODOWISKA</t>
  </si>
  <si>
    <t>KULTURA FIZYCZNA I SPORT</t>
  </si>
  <si>
    <t>RAZEM</t>
  </si>
  <si>
    <t>Koszty postępowania sądowego i prokuratorskiego</t>
  </si>
  <si>
    <t>Zakup  usług zdrowotnych</t>
  </si>
  <si>
    <t>Drogi publiczne powiatowe /realizowane w drodze porozumienia/</t>
  </si>
  <si>
    <t>Wpłaty jednostek na fundusz celowy</t>
  </si>
  <si>
    <t>Inne formy pomocy dla uczniów</t>
  </si>
  <si>
    <t>Zakup usług internetowych</t>
  </si>
  <si>
    <t>Szkolenia pracownicze</t>
  </si>
  <si>
    <t>Zakup usług obejmujących ekspertyzy</t>
  </si>
  <si>
    <t>wydatki bieżące</t>
  </si>
  <si>
    <t>Inwestycje</t>
  </si>
  <si>
    <t>Wydatki bieżące</t>
  </si>
  <si>
    <t>dotacje</t>
  </si>
  <si>
    <t>wyd.majątk.pozostałe</t>
  </si>
  <si>
    <t>wyd.majatk.pozostałe</t>
  </si>
  <si>
    <t>pozostałe wydatki majątkowe</t>
  </si>
  <si>
    <t>Drogi wojewódzkie</t>
  </si>
  <si>
    <t>inwestycje</t>
  </si>
  <si>
    <t>Pozostałe zadania w zakresie polityki społecznej</t>
  </si>
  <si>
    <t>Zarządzanie kryzysowe</t>
  </si>
  <si>
    <t>Szkolenia pracowników nie będących członkami korpusu służby cywilnej</t>
  </si>
  <si>
    <t>Zakup usług dostępu do internetu</t>
  </si>
  <si>
    <t>Stołówki szkolne</t>
  </si>
  <si>
    <t>Opłaty za administrowanie i czynsze za budynki,lokale i pomieszczenia garażowe</t>
  </si>
  <si>
    <t>dotacje w wydatkach bieżących</t>
  </si>
  <si>
    <t xml:space="preserve">dotacje w wydatkach bieżących </t>
  </si>
  <si>
    <t xml:space="preserve">dotacjew wydatkach bieżących </t>
  </si>
  <si>
    <t>ZOGJO</t>
  </si>
  <si>
    <t>Zakup usług zdrowotnych ZOGJO</t>
  </si>
  <si>
    <t xml:space="preserve">Kary i odszkodowania wyplacane na rzecz osób prawnych i innych jednostek organizacyjnych </t>
  </si>
  <si>
    <t>Wydatki na zakup i objęcie akacji, wniesienie wkładów do spółek prawa handlowego...</t>
  </si>
  <si>
    <t xml:space="preserve">w tym wydatki bieżące </t>
  </si>
  <si>
    <t xml:space="preserve">    inwestycje </t>
  </si>
  <si>
    <t xml:space="preserve">w tym  wydatki zlecone </t>
  </si>
  <si>
    <t xml:space="preserve">     wydatki własne </t>
  </si>
  <si>
    <t>UM</t>
  </si>
  <si>
    <t>Wydatki inwestycyjne  jednostek budżetowych , w tym :</t>
  </si>
  <si>
    <t>Zasiłki stałe</t>
  </si>
  <si>
    <t xml:space="preserve">w tym inwestycje </t>
  </si>
  <si>
    <t xml:space="preserve"> wydatki  bieżące </t>
  </si>
  <si>
    <t xml:space="preserve">       Suma  bież+inwest+mająt</t>
  </si>
  <si>
    <t xml:space="preserve">  Razem  </t>
  </si>
  <si>
    <t xml:space="preserve">   Razem </t>
  </si>
  <si>
    <t xml:space="preserve">         Razem </t>
  </si>
  <si>
    <t xml:space="preserve">           Razem  </t>
  </si>
  <si>
    <t xml:space="preserve">       Razem  </t>
  </si>
  <si>
    <t xml:space="preserve">                Razem </t>
  </si>
  <si>
    <t xml:space="preserve">       Razem </t>
  </si>
  <si>
    <t xml:space="preserve">                            Razem </t>
  </si>
  <si>
    <t xml:space="preserve">pozostałe wydatki majątkowe </t>
  </si>
  <si>
    <t>75647</t>
  </si>
  <si>
    <r>
      <t>Obsługa pap. wart., kredyt. i pożyczek jst</t>
    </r>
    <r>
      <rPr>
        <sz val="8"/>
        <rFont val="Times New Roman"/>
        <family val="1"/>
      </rPr>
      <t>.</t>
    </r>
  </si>
  <si>
    <t>Zakup usług od j.st./odpł.za skierowane osoby/</t>
  </si>
  <si>
    <r>
      <t>Zasiłki i pomoc w naturze oraz składki na ubezpieczenie społecz</t>
    </r>
    <r>
      <rPr>
        <sz val="8"/>
        <rFont val="Times New Roman"/>
        <family val="1"/>
      </rPr>
      <t>ne</t>
    </r>
  </si>
  <si>
    <t>Zakup leków, wyrobów medycznych i produktów biobójczych</t>
  </si>
  <si>
    <t>własne</t>
  </si>
  <si>
    <t>zlecone</t>
  </si>
  <si>
    <t>Opłaty na rzecz budżetów jst</t>
  </si>
  <si>
    <t>Rózne wydatki na rzezcz osób fizycznych</t>
  </si>
  <si>
    <t>Wpłaty na PFRON</t>
  </si>
  <si>
    <t>Zakup środków żywności</t>
  </si>
  <si>
    <t>Opłaty z tytułu zakupu usług telekomunikacyjnych świadczonych w stacjonarnej publicznej sieci telefonicznej</t>
  </si>
  <si>
    <t>Podatek od nieruchomosci</t>
  </si>
  <si>
    <t>%  11:10</t>
  </si>
  <si>
    <t>Rozbudowa oraz wyposażenie w sprzęt i pomoce naukowe Zespołu Szkół Ponadgimnazjalnych</t>
  </si>
  <si>
    <t>Razem</t>
  </si>
  <si>
    <t>bieżące</t>
  </si>
  <si>
    <t>razem</t>
  </si>
  <si>
    <t>Przewidywane wykonanie za 2011 rok</t>
  </si>
  <si>
    <t>Projekt budżetu na 2012 rok</t>
  </si>
  <si>
    <t>Inne formy wychowania przedszkolnego</t>
  </si>
  <si>
    <t>MOPS</t>
  </si>
  <si>
    <t>Rodziny zastępcze</t>
  </si>
  <si>
    <t>Zadania realizowane w ramach funduszu sołeckiego</t>
  </si>
  <si>
    <t>Fundusz Sołecki</t>
  </si>
  <si>
    <t>Wybory do Sejmu i Senatu</t>
  </si>
  <si>
    <t>Dotacja podmiotowa z budżetu dla publicznej jednostki systemu oswiaty</t>
  </si>
  <si>
    <t>Obiekty sportowe</t>
  </si>
  <si>
    <t>Dotacje celowe z budżetu na finansowanie lub dofinansowanie kosztów realizacji inwestycji i zakupów inwestycyjnych innych jednostek sektora finansów publicznych</t>
  </si>
  <si>
    <t>Wpływy i wydatki związane z gromadzeniem środków z opłat i kar za korzystanie ze środowiska</t>
  </si>
  <si>
    <t>Opłaty z tytułu zakupu usług telekomunikacyjnych świadczonych w ruchomej publicznej sieci telefonicznej</t>
  </si>
  <si>
    <t>Zakup usług przez jst od innych jst</t>
  </si>
  <si>
    <t>Komendy wojewódzkie Policji</t>
  </si>
  <si>
    <t>Wybory do rad gmin, rad powiatów i sejmików województw, wybory wójtów, burmistrzów i prezydentów miast oraz referenda gminne, powiatowe i wojewódzkie</t>
  </si>
  <si>
    <t>Wynagrodzenia  agencyjno-prowizyjne</t>
  </si>
  <si>
    <t>Dotacje celowe przekazane dla powiatu na inwestycje i zakupy inwestycyjne realizowane na podstawie porozumień (umów) między jst</t>
  </si>
  <si>
    <t>UM, w tym :</t>
  </si>
  <si>
    <t xml:space="preserve">UM, w tym : </t>
  </si>
  <si>
    <t xml:space="preserve">Wydatki inwestycyjne jednostek budżetowych, w tym : </t>
  </si>
  <si>
    <t xml:space="preserve">Wydatki inwest. jednostek budżetowych, w tym </t>
  </si>
  <si>
    <t>Razem wydatki majątkowe</t>
  </si>
  <si>
    <t xml:space="preserve">Zbiorcze wydatki gminy </t>
  </si>
  <si>
    <t xml:space="preserve"> w wydatkach bieżących  dotacje z budżetu gminy </t>
  </si>
  <si>
    <t>wydatki UE z końcówką 7 i 8</t>
  </si>
  <si>
    <t>wydatki UE z końcówką 9</t>
  </si>
  <si>
    <t>Struktura % projektu budż.2012</t>
  </si>
  <si>
    <t>Struktura % pw 2011</t>
  </si>
  <si>
    <t xml:space="preserve">kwota </t>
  </si>
  <si>
    <t>Nagrody i wydatki osobowe nie zaliczane do wynagrodzeń</t>
  </si>
  <si>
    <t>Dodatkowe wynagrodzenia roczne(ZOGJO)</t>
  </si>
  <si>
    <t>Wpłaty na Państwoy Fundusz Rehabilitacji Osób Niepełnosprawnych (ZOGJO )</t>
  </si>
  <si>
    <t>Odpisy na zakładowy Fundusz Świadczeń Socjalnych  (ZOGJO)</t>
  </si>
  <si>
    <t xml:space="preserve">Budowa obwodnicy Jezioran-plan zagospodarowania </t>
  </si>
  <si>
    <t>Różne jednostki obsługi gospodarki  mieszaniowej i komunalnej</t>
  </si>
  <si>
    <t>Gospodarka gruntami i nieruchomościami</t>
  </si>
  <si>
    <t>Zakup materiałów  i wyposażenia</t>
  </si>
  <si>
    <r>
      <t>Zakup pozostałych usług  (</t>
    </r>
    <r>
      <rPr>
        <i/>
        <sz val="8"/>
        <rFont val="Times New Roman"/>
        <family val="1"/>
      </rPr>
      <t xml:space="preserve">+ oświetlenie świąteczne), w tym : </t>
    </r>
  </si>
  <si>
    <t xml:space="preserve"> wydatki bieżące</t>
  </si>
  <si>
    <t xml:space="preserve">Zakup materiałów i wyposażenia, w tym : </t>
  </si>
  <si>
    <t>Zakup usług pozostałych, w tym :</t>
  </si>
  <si>
    <t>Wydatki inwestycyjne jednostek budżetowych, w tym :</t>
  </si>
  <si>
    <t>Pobór  podatków opłat  i nieopodatkawych  należności  budżetowych</t>
  </si>
  <si>
    <t>Dopłata w spółkach prawa handlowego</t>
  </si>
  <si>
    <t xml:space="preserve">Wydatki inwestycyjne jednostek budżetowych ,w tym : </t>
  </si>
  <si>
    <t xml:space="preserve">4010wynagrodzenie osobowe pracowników </t>
  </si>
  <si>
    <t>4040 roczny fundusz nagród</t>
  </si>
  <si>
    <t>4100  wynagrodzenia inkasowe</t>
  </si>
  <si>
    <t xml:space="preserve">4110skladki na ubezpieczenia społeczne </t>
  </si>
  <si>
    <t xml:space="preserve">4120 skladki na fundusz pracy </t>
  </si>
  <si>
    <t xml:space="preserve">4170wynagrodzenie bezosobowe </t>
  </si>
  <si>
    <t xml:space="preserve">Razem wynagrodzenia i pochodne </t>
  </si>
  <si>
    <t xml:space="preserve">w tym : </t>
  </si>
  <si>
    <t xml:space="preserve"> zadania zlecone</t>
  </si>
  <si>
    <t xml:space="preserve">zadania realizowane na podstawie porozumienia </t>
  </si>
  <si>
    <t>WYDAT BIEŻĄCE (Razem)</t>
  </si>
  <si>
    <t>b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</si>
</sst>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0.0000"/>
    <numFmt numFmtId="173" formatCode="0.000%"/>
    <numFmt numFmtId="174" formatCode="00\-000"/>
  </numFmts>
  <fonts count="3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8"/>
      <name val="Times New Roman"/>
      <family val="1"/>
    </font>
    <font>
      <b/>
      <sz val="8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i/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" fontId="3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top"/>
    </xf>
    <xf numFmtId="4" fontId="0" fillId="0" borderId="0" xfId="0" applyNumberFormat="1" applyAlignment="1">
      <alignment horizontal="left"/>
    </xf>
    <xf numFmtId="1" fontId="3" fillId="0" borderId="11" xfId="0" applyNumberFormat="1" applyFont="1" applyBorder="1" applyAlignment="1">
      <alignment horizontal="left" vertical="top" wrapText="1"/>
    </xf>
    <xf numFmtId="1" fontId="3" fillId="0" borderId="12" xfId="0" applyNumberFormat="1" applyFont="1" applyBorder="1" applyAlignment="1">
      <alignment horizontal="left" vertical="top" wrapText="1"/>
    </xf>
    <xf numFmtId="166" fontId="0" fillId="0" borderId="10" xfId="0" applyNumberFormat="1" applyBorder="1" applyAlignment="1">
      <alignment/>
    </xf>
    <xf numFmtId="0" fontId="2" fillId="0" borderId="10" xfId="0" applyFont="1" applyBorder="1" applyAlignment="1">
      <alignment horizontal="left" vertical="top"/>
    </xf>
    <xf numFmtId="166" fontId="2" fillId="0" borderId="10" xfId="0" applyNumberFormat="1" applyFont="1" applyBorder="1" applyAlignment="1">
      <alignment horizontal="left" vertical="top" wrapText="1"/>
    </xf>
    <xf numFmtId="1" fontId="2" fillId="0" borderId="11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/>
    </xf>
    <xf numFmtId="1" fontId="1" fillId="0" borderId="11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/>
    </xf>
    <xf numFmtId="1" fontId="1" fillId="0" borderId="11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left"/>
    </xf>
    <xf numFmtId="1" fontId="1" fillId="0" borderId="12" xfId="0" applyNumberFormat="1" applyFont="1" applyBorder="1" applyAlignment="1">
      <alignment horizontal="left" vertical="top" wrapText="1"/>
    </xf>
    <xf numFmtId="1" fontId="2" fillId="0" borderId="12" xfId="0" applyNumberFormat="1" applyFont="1" applyBorder="1" applyAlignment="1">
      <alignment horizontal="left" vertical="top" wrapText="1"/>
    </xf>
    <xf numFmtId="1" fontId="1" fillId="0" borderId="12" xfId="0" applyNumberFormat="1" applyFont="1" applyBorder="1" applyAlignment="1">
      <alignment horizontal="left" vertical="top" wrapText="1"/>
    </xf>
    <xf numFmtId="1" fontId="3" fillId="0" borderId="12" xfId="0" applyNumberFormat="1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4" fontId="2" fillId="0" borderId="0" xfId="0" applyNumberFormat="1" applyFont="1" applyAlignment="1">
      <alignment horizontal="left"/>
    </xf>
    <xf numFmtId="0" fontId="9" fillId="0" borderId="10" xfId="0" applyFont="1" applyBorder="1" applyAlignment="1">
      <alignment horizontal="left"/>
    </xf>
    <xf numFmtId="4" fontId="9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66" fontId="1" fillId="0" borderId="10" xfId="0" applyNumberFormat="1" applyFont="1" applyBorder="1" applyAlignment="1">
      <alignment horizontal="left" vertical="top" wrapText="1"/>
    </xf>
    <xf numFmtId="0" fontId="29" fillId="0" borderId="0" xfId="0" applyFont="1" applyAlignment="1">
      <alignment/>
    </xf>
    <xf numFmtId="49" fontId="29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4" fontId="29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4" fontId="8" fillId="0" borderId="0" xfId="0" applyNumberFormat="1" applyFont="1" applyAlignment="1">
      <alignment/>
    </xf>
    <xf numFmtId="0" fontId="7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top" wrapText="1"/>
    </xf>
    <xf numFmtId="166" fontId="2" fillId="0" borderId="11" xfId="0" applyNumberFormat="1" applyFont="1" applyBorder="1" applyAlignment="1">
      <alignment horizontal="left" vertical="top" wrapText="1"/>
    </xf>
    <xf numFmtId="166" fontId="1" fillId="0" borderId="11" xfId="0" applyNumberFormat="1" applyFont="1" applyBorder="1" applyAlignment="1">
      <alignment horizontal="left" vertical="top" wrapText="1"/>
    </xf>
    <xf numFmtId="166" fontId="0" fillId="0" borderId="0" xfId="0" applyNumberFormat="1" applyAlignment="1">
      <alignment/>
    </xf>
    <xf numFmtId="1" fontId="2" fillId="0" borderId="11" xfId="0" applyNumberFormat="1" applyFont="1" applyBorder="1" applyAlignment="1">
      <alignment horizontal="left" vertical="top" wrapText="1"/>
    </xf>
    <xf numFmtId="166" fontId="2" fillId="0" borderId="10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left" vertical="top" wrapText="1"/>
    </xf>
    <xf numFmtId="1" fontId="7" fillId="0" borderId="11" xfId="0" applyNumberFormat="1" applyFont="1" applyBorder="1" applyAlignment="1">
      <alignment horizontal="left" vertical="top" wrapText="1"/>
    </xf>
    <xf numFmtId="166" fontId="7" fillId="0" borderId="10" xfId="0" applyNumberFormat="1" applyFont="1" applyBorder="1" applyAlignment="1">
      <alignment horizontal="left" vertical="top" wrapText="1"/>
    </xf>
    <xf numFmtId="1" fontId="3" fillId="0" borderId="11" xfId="0" applyNumberFormat="1" applyFont="1" applyBorder="1" applyAlignment="1">
      <alignment horizontal="left" vertical="top" wrapText="1"/>
    </xf>
    <xf numFmtId="166" fontId="3" fillId="0" borderId="10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1" fontId="7" fillId="0" borderId="12" xfId="0" applyNumberFormat="1" applyFont="1" applyBorder="1" applyAlignment="1">
      <alignment horizontal="left" vertical="top" wrapText="1"/>
    </xf>
    <xf numFmtId="4" fontId="2" fillId="0" borderId="0" xfId="0" applyNumberFormat="1" applyFont="1" applyAlignment="1">
      <alignment vertical="top" wrapText="1"/>
    </xf>
    <xf numFmtId="0" fontId="5" fillId="0" borderId="0" xfId="0" applyFont="1" applyAlignment="1">
      <alignment horizontal="left"/>
    </xf>
    <xf numFmtId="4" fontId="1" fillId="0" borderId="0" xfId="0" applyNumberFormat="1" applyFont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left" vertical="top" wrapText="1"/>
    </xf>
    <xf numFmtId="4" fontId="9" fillId="0" borderId="0" xfId="0" applyNumberFormat="1" applyFont="1" applyAlignment="1">
      <alignment horizontal="left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49" fontId="1" fillId="0" borderId="13" xfId="0" applyNumberFormat="1" applyFont="1" applyBorder="1" applyAlignment="1">
      <alignment horizontal="left" vertical="top"/>
    </xf>
    <xf numFmtId="49" fontId="1" fillId="0" borderId="15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/>
    </xf>
    <xf numFmtId="49" fontId="1" fillId="0" borderId="13" xfId="0" applyNumberFormat="1" applyFont="1" applyBorder="1" applyAlignment="1">
      <alignment horizontal="left" vertical="top" wrapText="1"/>
    </xf>
    <xf numFmtId="2" fontId="1" fillId="0" borderId="13" xfId="0" applyNumberFormat="1" applyFont="1" applyBorder="1" applyAlignment="1">
      <alignment horizontal="left" vertical="top" wrapText="1"/>
    </xf>
    <xf numFmtId="2" fontId="1" fillId="0" borderId="15" xfId="0" applyNumberFormat="1" applyFont="1" applyBorder="1" applyAlignment="1">
      <alignment horizontal="left" vertical="top" wrapText="1"/>
    </xf>
    <xf numFmtId="2" fontId="2" fillId="0" borderId="15" xfId="0" applyNumberFormat="1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166" fontId="2" fillId="0" borderId="13" xfId="0" applyNumberFormat="1" applyFont="1" applyBorder="1" applyAlignment="1">
      <alignment horizontal="center" vertical="top" wrapText="1"/>
    </xf>
    <xf numFmtId="166" fontId="2" fillId="0" borderId="14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5"/>
  <sheetViews>
    <sheetView tabSelected="1" zoomScalePageLayoutView="0" workbookViewId="0" topLeftCell="A1">
      <pane xSplit="15630" topLeftCell="V1" activePane="topLeft" state="split"/>
      <selection pane="topLeft" activeCell="H29" sqref="H29:H32"/>
      <selection pane="topRight" activeCell="G1" sqref="G1:G16384"/>
    </sheetView>
  </sheetViews>
  <sheetFormatPr defaultColWidth="9.140625" defaultRowHeight="12.75"/>
  <cols>
    <col min="1" max="1" width="4.57421875" style="9" customWidth="1"/>
    <col min="2" max="2" width="6.8515625" style="0" customWidth="1"/>
    <col min="3" max="3" width="4.8515625" style="0" customWidth="1"/>
    <col min="4" max="4" width="39.00390625" style="10" customWidth="1"/>
    <col min="5" max="5" width="10.8515625" style="7" customWidth="1"/>
    <col min="6" max="6" width="10.8515625" style="29" customWidth="1"/>
    <col min="7" max="7" width="5.140625" style="14" customWidth="1"/>
    <col min="8" max="8" width="4.7109375" style="90" customWidth="1"/>
    <col min="9" max="9" width="4.57421875" style="32" customWidth="1"/>
    <col min="10" max="10" width="8.140625" style="0" customWidth="1"/>
  </cols>
  <sheetData>
    <row r="1" spans="1:9" s="1" customFormat="1" ht="30" customHeight="1">
      <c r="A1" s="140" t="s">
        <v>0</v>
      </c>
      <c r="B1" s="125" t="s">
        <v>1</v>
      </c>
      <c r="C1" s="125" t="s">
        <v>2</v>
      </c>
      <c r="D1" s="125" t="s">
        <v>3</v>
      </c>
      <c r="E1" s="139" t="s">
        <v>291</v>
      </c>
      <c r="F1" s="149" t="s">
        <v>292</v>
      </c>
      <c r="G1" s="150"/>
      <c r="H1" s="151"/>
      <c r="I1" s="147" t="s">
        <v>318</v>
      </c>
    </row>
    <row r="2" spans="1:10" ht="49.5" customHeight="1">
      <c r="A2" s="140"/>
      <c r="B2" s="125"/>
      <c r="C2" s="125"/>
      <c r="D2" s="125"/>
      <c r="E2" s="139"/>
      <c r="F2" s="87" t="s">
        <v>320</v>
      </c>
      <c r="G2" s="73" t="s">
        <v>286</v>
      </c>
      <c r="H2" s="93" t="s">
        <v>319</v>
      </c>
      <c r="I2" s="148"/>
      <c r="J2" s="81" t="s">
        <v>297</v>
      </c>
    </row>
    <row r="3" spans="1:10" s="2" customFormat="1" ht="12.75">
      <c r="A3" s="70">
        <v>1</v>
      </c>
      <c r="B3" s="71">
        <v>2</v>
      </c>
      <c r="C3" s="71">
        <v>3</v>
      </c>
      <c r="D3" s="71">
        <v>4</v>
      </c>
      <c r="E3" s="72">
        <v>5</v>
      </c>
      <c r="F3" s="74">
        <v>6</v>
      </c>
      <c r="G3" s="73">
        <v>7</v>
      </c>
      <c r="H3" s="73">
        <v>8</v>
      </c>
      <c r="I3" s="74">
        <v>9</v>
      </c>
      <c r="J3" s="2">
        <v>10</v>
      </c>
    </row>
    <row r="4" spans="1:10" s="2" customFormat="1" ht="12.75">
      <c r="A4" s="137" t="s">
        <v>4</v>
      </c>
      <c r="B4" s="33"/>
      <c r="C4" s="33"/>
      <c r="D4" s="3" t="s">
        <v>36</v>
      </c>
      <c r="E4" s="5">
        <f>E8+E17+E19</f>
        <v>535757.03</v>
      </c>
      <c r="F4" s="5">
        <f>F8+F17+F19</f>
        <v>331900</v>
      </c>
      <c r="G4" s="39">
        <f>(F4/E4)*100</f>
        <v>61.9497237395093</v>
      </c>
      <c r="H4" s="89">
        <f>(E4/$E$691)*100</f>
        <v>2.2858223407762535</v>
      </c>
      <c r="I4" s="64">
        <f>(F4/$F$691)*100</f>
        <v>1.1556465594239658</v>
      </c>
      <c r="J4" s="76"/>
    </row>
    <row r="5" spans="1:10" s="2" customFormat="1" ht="12.75">
      <c r="A5" s="138"/>
      <c r="B5" s="33"/>
      <c r="C5" s="33"/>
      <c r="D5" s="8" t="s">
        <v>232</v>
      </c>
      <c r="E5" s="6">
        <f>E9+E10+E11+E12+E13+E18+E20+E21+E22+E23+E24+E25+E26+E27+E14</f>
        <v>535757.03</v>
      </c>
      <c r="F5" s="6">
        <f>F9+F10+F11+F12+F13+F18+F20+F21+F22+F23+F24+F25+F26+F27+F14</f>
        <v>46900</v>
      </c>
      <c r="G5" s="35">
        <f>(F5/E5)*100</f>
        <v>8.753968193380496</v>
      </c>
      <c r="H5" s="89">
        <f aca="true" t="shared" si="0" ref="H5:H68">(E5/$E$691)*100</f>
        <v>2.2858223407762535</v>
      </c>
      <c r="I5" s="34">
        <f aca="true" t="shared" si="1" ref="I5:I19">(F5/$F$691)*100</f>
        <v>0.16330166808371194</v>
      </c>
      <c r="J5" s="76"/>
    </row>
    <row r="6" spans="1:10" s="2" customFormat="1" ht="12.75">
      <c r="A6" s="138"/>
      <c r="B6" s="33"/>
      <c r="C6" s="33"/>
      <c r="D6" s="8" t="s">
        <v>233</v>
      </c>
      <c r="E6" s="6">
        <f>E15+E16</f>
        <v>0</v>
      </c>
      <c r="F6" s="6">
        <f>F15+F16</f>
        <v>285000</v>
      </c>
      <c r="G6" s="35"/>
      <c r="H6" s="89">
        <f t="shared" si="0"/>
        <v>0</v>
      </c>
      <c r="I6" s="34">
        <f t="shared" si="1"/>
        <v>0.9923448913402539</v>
      </c>
      <c r="J6" s="76"/>
    </row>
    <row r="7" spans="1:10" s="2" customFormat="1" ht="12.75">
      <c r="A7" s="138"/>
      <c r="B7" s="33"/>
      <c r="C7" s="33"/>
      <c r="D7" s="23" t="s">
        <v>269</v>
      </c>
      <c r="E7" s="27">
        <f>SUM(E5:E6)</f>
        <v>535757.03</v>
      </c>
      <c r="F7" s="27">
        <f>SUM(F5:F6)</f>
        <v>331900</v>
      </c>
      <c r="G7" s="30">
        <f aca="true" t="shared" si="2" ref="G7:G14">(F7/E7)*100</f>
        <v>61.9497237395093</v>
      </c>
      <c r="H7" s="89">
        <f t="shared" si="0"/>
        <v>2.2858223407762535</v>
      </c>
      <c r="I7" s="34">
        <f t="shared" si="1"/>
        <v>1.1556465594239658</v>
      </c>
      <c r="J7" s="76"/>
    </row>
    <row r="8" spans="1:10" ht="21" customHeight="1">
      <c r="A8" s="126"/>
      <c r="B8" s="141" t="s">
        <v>5</v>
      </c>
      <c r="C8" s="3"/>
      <c r="D8" s="3" t="s">
        <v>37</v>
      </c>
      <c r="E8" s="5">
        <f>E9+E10+E11+E12+E13+E15+E16+E14</f>
        <v>9912</v>
      </c>
      <c r="F8" s="5">
        <f>F9+F10+F11+F12+F13+F15+F16+F14</f>
        <v>301900</v>
      </c>
      <c r="G8" s="39">
        <f t="shared" si="2"/>
        <v>3045.803066989508</v>
      </c>
      <c r="H8" s="89">
        <f t="shared" si="0"/>
        <v>0.04228982500103493</v>
      </c>
      <c r="I8" s="34">
        <f t="shared" si="1"/>
        <v>1.0511892024407812</v>
      </c>
      <c r="J8" s="77"/>
    </row>
    <row r="9" spans="1:10" ht="14.25" customHeight="1">
      <c r="A9" s="126"/>
      <c r="B9" s="116"/>
      <c r="C9" s="4">
        <v>4210</v>
      </c>
      <c r="D9" s="4" t="s">
        <v>76</v>
      </c>
      <c r="E9" s="6">
        <v>100</v>
      </c>
      <c r="F9" s="28">
        <v>100</v>
      </c>
      <c r="G9" s="35">
        <f t="shared" si="2"/>
        <v>100</v>
      </c>
      <c r="H9" s="88">
        <f t="shared" si="0"/>
        <v>0.0004266527946028544</v>
      </c>
      <c r="I9" s="34">
        <f t="shared" si="1"/>
        <v>0.0003481911899439487</v>
      </c>
      <c r="J9" s="77"/>
    </row>
    <row r="10" spans="1:10" ht="12.75">
      <c r="A10" s="126"/>
      <c r="B10" s="116"/>
      <c r="C10" s="4">
        <v>4260</v>
      </c>
      <c r="D10" s="4" t="s">
        <v>77</v>
      </c>
      <c r="E10" s="6">
        <v>3500</v>
      </c>
      <c r="F10" s="28">
        <v>4000</v>
      </c>
      <c r="G10" s="35">
        <f t="shared" si="2"/>
        <v>114.28571428571428</v>
      </c>
      <c r="H10" s="88">
        <f t="shared" si="0"/>
        <v>0.014932847811099907</v>
      </c>
      <c r="I10" s="34">
        <f t="shared" si="1"/>
        <v>0.013927647597757949</v>
      </c>
      <c r="J10" s="77"/>
    </row>
    <row r="11" spans="1:10" ht="15.75" customHeight="1">
      <c r="A11" s="126"/>
      <c r="B11" s="116"/>
      <c r="C11" s="4" t="s">
        <v>78</v>
      </c>
      <c r="D11" s="4" t="s">
        <v>79</v>
      </c>
      <c r="E11" s="6">
        <v>50</v>
      </c>
      <c r="F11" s="28">
        <v>100</v>
      </c>
      <c r="G11" s="35">
        <f t="shared" si="2"/>
        <v>200</v>
      </c>
      <c r="H11" s="88">
        <f t="shared" si="0"/>
        <v>0.0002133263973014272</v>
      </c>
      <c r="I11" s="34">
        <f t="shared" si="1"/>
        <v>0.0003481911899439487</v>
      </c>
      <c r="J11" s="77"/>
    </row>
    <row r="12" spans="1:10" ht="12.75">
      <c r="A12" s="126"/>
      <c r="B12" s="116"/>
      <c r="C12" s="4" t="s">
        <v>80</v>
      </c>
      <c r="D12" s="4" t="s">
        <v>81</v>
      </c>
      <c r="E12" s="6">
        <v>150</v>
      </c>
      <c r="F12" s="28">
        <v>6200</v>
      </c>
      <c r="G12" s="35">
        <f t="shared" si="2"/>
        <v>4133.333333333334</v>
      </c>
      <c r="H12" s="88">
        <f t="shared" si="0"/>
        <v>0.0006399791919042817</v>
      </c>
      <c r="I12" s="34">
        <f t="shared" si="1"/>
        <v>0.02158785377652482</v>
      </c>
      <c r="J12" s="77"/>
    </row>
    <row r="13" spans="1:10" ht="12" customHeight="1">
      <c r="A13" s="126"/>
      <c r="B13" s="116"/>
      <c r="C13" s="4" t="s">
        <v>82</v>
      </c>
      <c r="D13" s="4" t="s">
        <v>83</v>
      </c>
      <c r="E13" s="6">
        <v>5612</v>
      </c>
      <c r="F13" s="28">
        <v>6500</v>
      </c>
      <c r="G13" s="35">
        <f t="shared" si="2"/>
        <v>115.82323592302211</v>
      </c>
      <c r="H13" s="88">
        <f t="shared" si="0"/>
        <v>0.02394375483311219</v>
      </c>
      <c r="I13" s="34">
        <f t="shared" si="1"/>
        <v>0.02263242734635667</v>
      </c>
      <c r="J13" s="77"/>
    </row>
    <row r="14" spans="1:10" ht="26.25" customHeight="1">
      <c r="A14" s="126"/>
      <c r="B14" s="116"/>
      <c r="C14" s="4">
        <v>4600</v>
      </c>
      <c r="D14" s="4" t="s">
        <v>252</v>
      </c>
      <c r="E14" s="6">
        <v>500</v>
      </c>
      <c r="F14" s="28">
        <v>0</v>
      </c>
      <c r="G14" s="35">
        <f t="shared" si="2"/>
        <v>0</v>
      </c>
      <c r="H14" s="88">
        <f t="shared" si="0"/>
        <v>0.0021332639730142723</v>
      </c>
      <c r="I14" s="34">
        <f t="shared" si="1"/>
        <v>0</v>
      </c>
      <c r="J14" s="77"/>
    </row>
    <row r="15" spans="1:10" ht="14.25" customHeight="1">
      <c r="A15" s="126"/>
      <c r="B15" s="116"/>
      <c r="C15" s="84" t="s">
        <v>38</v>
      </c>
      <c r="D15" s="22" t="s">
        <v>39</v>
      </c>
      <c r="E15" s="44">
        <v>0</v>
      </c>
      <c r="F15" s="44">
        <v>250000</v>
      </c>
      <c r="G15" s="91"/>
      <c r="H15" s="88">
        <f t="shared" si="0"/>
        <v>0</v>
      </c>
      <c r="I15" s="92">
        <f t="shared" si="1"/>
        <v>0.8704779748598719</v>
      </c>
      <c r="J15" s="77"/>
    </row>
    <row r="16" spans="1:10" ht="15" customHeight="1">
      <c r="A16" s="126"/>
      <c r="B16" s="116"/>
      <c r="C16" s="84" t="s">
        <v>42</v>
      </c>
      <c r="D16" s="22" t="s">
        <v>43</v>
      </c>
      <c r="E16" s="44">
        <v>0</v>
      </c>
      <c r="F16" s="44">
        <v>35000</v>
      </c>
      <c r="G16" s="91"/>
      <c r="H16" s="88">
        <f t="shared" si="0"/>
        <v>0</v>
      </c>
      <c r="I16" s="92">
        <f t="shared" si="1"/>
        <v>0.12186691648038205</v>
      </c>
      <c r="J16" s="77"/>
    </row>
    <row r="17" spans="1:10" ht="12.75">
      <c r="A17" s="126"/>
      <c r="B17" s="119" t="s">
        <v>6</v>
      </c>
      <c r="C17" s="3"/>
      <c r="D17" s="3" t="s">
        <v>7</v>
      </c>
      <c r="E17" s="5">
        <f>E18</f>
        <v>25000</v>
      </c>
      <c r="F17" s="5">
        <f>F18</f>
        <v>30000</v>
      </c>
      <c r="G17" s="35">
        <f>(F17/E17)*100</f>
        <v>120</v>
      </c>
      <c r="H17" s="89">
        <f t="shared" si="0"/>
        <v>0.10666319865071361</v>
      </c>
      <c r="I17" s="34">
        <f t="shared" si="1"/>
        <v>0.10445735698318462</v>
      </c>
      <c r="J17" s="77"/>
    </row>
    <row r="18" spans="1:10" ht="12" customHeight="1">
      <c r="A18" s="126"/>
      <c r="B18" s="120"/>
      <c r="C18" s="4" t="s">
        <v>84</v>
      </c>
      <c r="D18" s="4" t="s">
        <v>85</v>
      </c>
      <c r="E18" s="6">
        <v>25000</v>
      </c>
      <c r="F18" s="28">
        <v>30000</v>
      </c>
      <c r="G18" s="35">
        <f>(F18/E18)*100</f>
        <v>120</v>
      </c>
      <c r="H18" s="88">
        <f t="shared" si="0"/>
        <v>0.10666319865071361</v>
      </c>
      <c r="I18" s="34">
        <f t="shared" si="1"/>
        <v>0.10445735698318462</v>
      </c>
      <c r="J18" s="77"/>
    </row>
    <row r="19" spans="1:10" ht="12.75">
      <c r="A19" s="126"/>
      <c r="B19" s="113" t="s">
        <v>8</v>
      </c>
      <c r="C19" s="3"/>
      <c r="D19" s="3" t="s">
        <v>9</v>
      </c>
      <c r="E19" s="5">
        <f>E21+E22+E23+E24+E25+E27+E20+E26</f>
        <v>500845.03</v>
      </c>
      <c r="F19" s="5">
        <f>F21+F22+F23+F24+F25+F27+F20+F26</f>
        <v>0</v>
      </c>
      <c r="G19" s="39">
        <f>(F19/E19)*100</f>
        <v>0</v>
      </c>
      <c r="H19" s="89">
        <f t="shared" si="0"/>
        <v>2.1368693171245052</v>
      </c>
      <c r="I19" s="64">
        <f t="shared" si="1"/>
        <v>0</v>
      </c>
      <c r="J19" s="77"/>
    </row>
    <row r="20" spans="1:10" s="69" customFormat="1" ht="12.75">
      <c r="A20" s="126"/>
      <c r="B20" s="114"/>
      <c r="C20" s="4">
        <v>4010</v>
      </c>
      <c r="D20" s="4" t="s">
        <v>96</v>
      </c>
      <c r="E20" s="6">
        <v>4211.03</v>
      </c>
      <c r="F20" s="6">
        <v>0</v>
      </c>
      <c r="G20" s="35"/>
      <c r="H20" s="88">
        <f t="shared" si="0"/>
        <v>0.01796647717656458</v>
      </c>
      <c r="I20" s="34"/>
      <c r="J20" s="77"/>
    </row>
    <row r="21" spans="1:10" ht="12" customHeight="1">
      <c r="A21" s="126"/>
      <c r="B21" s="127"/>
      <c r="C21" s="4">
        <v>4110</v>
      </c>
      <c r="D21" s="4" t="s">
        <v>86</v>
      </c>
      <c r="E21" s="6">
        <v>940.7</v>
      </c>
      <c r="F21" s="28">
        <v>0</v>
      </c>
      <c r="G21" s="35">
        <f aca="true" t="shared" si="3" ref="G21:G37">(F21/E21)*100</f>
        <v>0</v>
      </c>
      <c r="H21" s="88">
        <f t="shared" si="0"/>
        <v>0.004013522838829052</v>
      </c>
      <c r="I21" s="34">
        <f aca="true" t="shared" si="4" ref="I21:I26">(F21/$F$691)*100</f>
        <v>0</v>
      </c>
      <c r="J21" s="77"/>
    </row>
    <row r="22" spans="1:10" ht="12.75">
      <c r="A22" s="126"/>
      <c r="B22" s="127"/>
      <c r="C22" s="4">
        <v>4120</v>
      </c>
      <c r="D22" s="4" t="s">
        <v>87</v>
      </c>
      <c r="E22" s="6">
        <v>46.68</v>
      </c>
      <c r="F22" s="28">
        <v>0</v>
      </c>
      <c r="G22" s="35">
        <f t="shared" si="3"/>
        <v>0</v>
      </c>
      <c r="H22" s="88">
        <f t="shared" si="0"/>
        <v>0.00019916152452061244</v>
      </c>
      <c r="I22" s="34">
        <f t="shared" si="4"/>
        <v>0</v>
      </c>
      <c r="J22" s="77"/>
    </row>
    <row r="23" spans="1:10" ht="12.75" customHeight="1">
      <c r="A23" s="126"/>
      <c r="B23" s="127"/>
      <c r="C23" s="4">
        <v>4170</v>
      </c>
      <c r="D23" s="4" t="s">
        <v>88</v>
      </c>
      <c r="E23" s="6">
        <v>1905.33</v>
      </c>
      <c r="F23" s="28"/>
      <c r="G23" s="35">
        <f t="shared" si="3"/>
        <v>0</v>
      </c>
      <c r="H23" s="88">
        <f t="shared" si="0"/>
        <v>0.008129143691406568</v>
      </c>
      <c r="I23" s="34">
        <f t="shared" si="4"/>
        <v>0</v>
      </c>
      <c r="J23" s="77"/>
    </row>
    <row r="24" spans="1:10" ht="14.25" customHeight="1">
      <c r="A24" s="126"/>
      <c r="B24" s="127"/>
      <c r="C24" s="4">
        <v>4210</v>
      </c>
      <c r="D24" s="4" t="s">
        <v>76</v>
      </c>
      <c r="E24" s="6">
        <v>2361.1</v>
      </c>
      <c r="F24" s="28">
        <v>0</v>
      </c>
      <c r="G24" s="35">
        <f t="shared" si="3"/>
        <v>0</v>
      </c>
      <c r="H24" s="88">
        <f t="shared" si="0"/>
        <v>0.010073699133367996</v>
      </c>
      <c r="I24" s="34">
        <f t="shared" si="4"/>
        <v>0</v>
      </c>
      <c r="J24" s="77"/>
    </row>
    <row r="25" spans="1:10" ht="12.75">
      <c r="A25" s="126"/>
      <c r="B25" s="127"/>
      <c r="C25" s="4">
        <v>4260</v>
      </c>
      <c r="D25" s="4" t="s">
        <v>77</v>
      </c>
      <c r="E25" s="6">
        <v>60</v>
      </c>
      <c r="F25" s="28">
        <v>0</v>
      </c>
      <c r="G25" s="35">
        <f t="shared" si="3"/>
        <v>0</v>
      </c>
      <c r="H25" s="88">
        <f t="shared" si="0"/>
        <v>0.0002559916767617127</v>
      </c>
      <c r="I25" s="34">
        <f t="shared" si="4"/>
        <v>0</v>
      </c>
      <c r="J25" s="77"/>
    </row>
    <row r="26" spans="1:10" ht="12.75">
      <c r="A26" s="126"/>
      <c r="B26" s="127"/>
      <c r="C26" s="4">
        <v>4300</v>
      </c>
      <c r="D26" s="4" t="s">
        <v>89</v>
      </c>
      <c r="E26" s="6">
        <v>295.65</v>
      </c>
      <c r="F26" s="28">
        <v>0</v>
      </c>
      <c r="G26" s="35">
        <f t="shared" si="3"/>
        <v>0</v>
      </c>
      <c r="H26" s="88">
        <f t="shared" si="0"/>
        <v>0.0012613989872433391</v>
      </c>
      <c r="I26" s="34">
        <f t="shared" si="4"/>
        <v>0</v>
      </c>
      <c r="J26" s="77"/>
    </row>
    <row r="27" spans="1:10" ht="12.75">
      <c r="A27" s="126"/>
      <c r="B27" s="127"/>
      <c r="C27" s="4">
        <v>4430</v>
      </c>
      <c r="D27" s="4" t="s">
        <v>90</v>
      </c>
      <c r="E27" s="6">
        <v>491024.54</v>
      </c>
      <c r="F27" s="28">
        <v>0</v>
      </c>
      <c r="G27" s="35">
        <f t="shared" si="3"/>
        <v>0</v>
      </c>
      <c r="H27" s="88">
        <f t="shared" si="0"/>
        <v>2.0949699220958107</v>
      </c>
      <c r="I27" s="34">
        <f aca="true" t="shared" si="5" ref="I27:I42">(F27/$F$691)*100</f>
        <v>0</v>
      </c>
      <c r="J27" s="77"/>
    </row>
    <row r="28" spans="1:10" ht="16.5" customHeight="1">
      <c r="A28" s="137" t="s">
        <v>44</v>
      </c>
      <c r="B28" s="33"/>
      <c r="C28" s="4"/>
      <c r="D28" s="3" t="s">
        <v>10</v>
      </c>
      <c r="E28" s="5">
        <f>E36+E43+E33</f>
        <v>2590770</v>
      </c>
      <c r="F28" s="5">
        <f>F36+F43+F33</f>
        <v>971628.31</v>
      </c>
      <c r="G28" s="39">
        <f t="shared" si="3"/>
        <v>37.50345688733466</v>
      </c>
      <c r="H28" s="89">
        <f t="shared" si="0"/>
        <v>11.053592606732373</v>
      </c>
      <c r="I28" s="64">
        <f t="shared" si="5"/>
        <v>3.383124174421279</v>
      </c>
      <c r="J28" s="77"/>
    </row>
    <row r="29" spans="1:10" ht="12.75">
      <c r="A29" s="138"/>
      <c r="B29" s="33"/>
      <c r="C29" s="4"/>
      <c r="D29" s="8" t="s">
        <v>232</v>
      </c>
      <c r="E29" s="6">
        <f>E37+E45</f>
        <v>638205</v>
      </c>
      <c r="F29" s="6">
        <f>F37+F45</f>
        <v>601119.81</v>
      </c>
      <c r="G29" s="35">
        <f t="shared" si="3"/>
        <v>94.18914142007662</v>
      </c>
      <c r="H29" s="88">
        <f t="shared" si="0"/>
        <v>2.722919467795147</v>
      </c>
      <c r="I29" s="34">
        <f t="shared" si="5"/>
        <v>2.0930462194278037</v>
      </c>
      <c r="J29" s="77"/>
    </row>
    <row r="30" spans="1:10" ht="12.75">
      <c r="A30" s="138"/>
      <c r="B30" s="33"/>
      <c r="C30" s="4"/>
      <c r="D30" s="8" t="s">
        <v>233</v>
      </c>
      <c r="E30" s="6">
        <f>E34+E44</f>
        <v>1952565</v>
      </c>
      <c r="F30" s="6">
        <f>F34+F44</f>
        <v>270508.5</v>
      </c>
      <c r="G30" s="35">
        <f t="shared" si="3"/>
        <v>13.854007421007752</v>
      </c>
      <c r="H30" s="88">
        <f t="shared" si="0"/>
        <v>8.330673138937225</v>
      </c>
      <c r="I30" s="34">
        <f t="shared" si="5"/>
        <v>0.9418867650495264</v>
      </c>
      <c r="J30" s="77"/>
    </row>
    <row r="31" spans="1:10" ht="12.75" customHeight="1">
      <c r="A31" s="138"/>
      <c r="B31" s="33"/>
      <c r="C31" s="4"/>
      <c r="D31" s="8" t="s">
        <v>238</v>
      </c>
      <c r="E31" s="6">
        <v>0</v>
      </c>
      <c r="F31" s="6">
        <f>F42</f>
        <v>100000</v>
      </c>
      <c r="G31" s="35"/>
      <c r="H31" s="88">
        <f t="shared" si="0"/>
        <v>0</v>
      </c>
      <c r="I31" s="34">
        <f t="shared" si="5"/>
        <v>0.3481911899439487</v>
      </c>
      <c r="J31" s="77"/>
    </row>
    <row r="32" spans="1:10" ht="12.75" customHeight="1">
      <c r="A32" s="138"/>
      <c r="B32" s="41"/>
      <c r="C32" s="4"/>
      <c r="D32" s="23" t="s">
        <v>271</v>
      </c>
      <c r="E32" s="27">
        <f>SUM(E29:E31)</f>
        <v>2590770</v>
      </c>
      <c r="F32" s="27">
        <f>SUM(F29:F31)</f>
        <v>971628.31</v>
      </c>
      <c r="G32" s="35">
        <f t="shared" si="3"/>
        <v>37.50345688733466</v>
      </c>
      <c r="H32" s="88">
        <f t="shared" si="0"/>
        <v>11.053592606732373</v>
      </c>
      <c r="I32" s="34">
        <f t="shared" si="5"/>
        <v>3.383124174421279</v>
      </c>
      <c r="J32" s="77"/>
    </row>
    <row r="33" spans="1:10" s="13" customFormat="1" ht="12.75">
      <c r="A33" s="138"/>
      <c r="B33" s="121">
        <v>60013</v>
      </c>
      <c r="C33" s="3"/>
      <c r="D33" s="24" t="s">
        <v>239</v>
      </c>
      <c r="E33" s="5">
        <f>E35</f>
        <v>565</v>
      </c>
      <c r="F33" s="5">
        <f>F35</f>
        <v>0</v>
      </c>
      <c r="G33" s="39">
        <f t="shared" si="3"/>
        <v>0</v>
      </c>
      <c r="H33" s="89">
        <f t="shared" si="0"/>
        <v>0.002410588289506128</v>
      </c>
      <c r="I33" s="64">
        <f t="shared" si="5"/>
        <v>0</v>
      </c>
      <c r="J33" s="77"/>
    </row>
    <row r="34" spans="1:10" s="69" customFormat="1" ht="12" customHeight="1">
      <c r="A34" s="138"/>
      <c r="B34" s="132"/>
      <c r="C34" s="24">
        <v>6050</v>
      </c>
      <c r="D34" s="42" t="s">
        <v>259</v>
      </c>
      <c r="E34" s="25">
        <f>E35</f>
        <v>565</v>
      </c>
      <c r="F34" s="25">
        <f>F35</f>
        <v>0</v>
      </c>
      <c r="G34" s="35">
        <f t="shared" si="3"/>
        <v>0</v>
      </c>
      <c r="H34" s="89">
        <f t="shared" si="0"/>
        <v>0.002410588289506128</v>
      </c>
      <c r="I34" s="34">
        <f t="shared" si="5"/>
        <v>0</v>
      </c>
      <c r="J34" s="77"/>
    </row>
    <row r="35" spans="1:10" ht="12.75" customHeight="1">
      <c r="A35" s="138"/>
      <c r="B35" s="132"/>
      <c r="C35" s="4"/>
      <c r="D35" s="24" t="s">
        <v>258</v>
      </c>
      <c r="E35" s="25">
        <v>565</v>
      </c>
      <c r="F35" s="25">
        <v>0</v>
      </c>
      <c r="G35" s="39">
        <f t="shared" si="3"/>
        <v>0</v>
      </c>
      <c r="H35" s="89">
        <f t="shared" si="0"/>
        <v>0.002410588289506128</v>
      </c>
      <c r="I35" s="34">
        <f t="shared" si="5"/>
        <v>0</v>
      </c>
      <c r="J35" s="77"/>
    </row>
    <row r="36" spans="1:10" ht="23.25" customHeight="1">
      <c r="A36" s="126"/>
      <c r="B36" s="113">
        <v>60014</v>
      </c>
      <c r="C36" s="3"/>
      <c r="D36" s="3" t="s">
        <v>226</v>
      </c>
      <c r="E36" s="5">
        <f>E39+E40+E41+E42</f>
        <v>188500</v>
      </c>
      <c r="F36" s="5">
        <f>F39+F40+F41+F42</f>
        <v>288500</v>
      </c>
      <c r="G36" s="39">
        <f t="shared" si="3"/>
        <v>153.0503978779841</v>
      </c>
      <c r="H36" s="89">
        <f t="shared" si="0"/>
        <v>0.8042405178263807</v>
      </c>
      <c r="I36" s="64">
        <f t="shared" si="5"/>
        <v>1.004531582988292</v>
      </c>
      <c r="J36" s="77"/>
    </row>
    <row r="37" spans="1:10" ht="12.75">
      <c r="A37" s="126"/>
      <c r="B37" s="111"/>
      <c r="C37" s="3"/>
      <c r="D37" s="3" t="s">
        <v>254</v>
      </c>
      <c r="E37" s="5">
        <f>E39+E40+E41</f>
        <v>188500</v>
      </c>
      <c r="F37" s="5">
        <f>F39+F40+F41</f>
        <v>188500</v>
      </c>
      <c r="G37" s="39">
        <f t="shared" si="3"/>
        <v>100</v>
      </c>
      <c r="H37" s="89">
        <f t="shared" si="0"/>
        <v>0.8042405178263807</v>
      </c>
      <c r="I37" s="64">
        <f t="shared" si="5"/>
        <v>0.6563403930443433</v>
      </c>
      <c r="J37" s="77"/>
    </row>
    <row r="38" spans="1:10" ht="12.75">
      <c r="A38" s="126"/>
      <c r="B38" s="111"/>
      <c r="C38" s="3"/>
      <c r="D38" s="3" t="s">
        <v>272</v>
      </c>
      <c r="E38" s="5">
        <f>E42</f>
        <v>0</v>
      </c>
      <c r="F38" s="5">
        <f>F42</f>
        <v>100000</v>
      </c>
      <c r="G38" s="39"/>
      <c r="H38" s="89">
        <f t="shared" si="0"/>
        <v>0</v>
      </c>
      <c r="I38" s="64">
        <f t="shared" si="5"/>
        <v>0.3481911899439487</v>
      </c>
      <c r="J38" s="77"/>
    </row>
    <row r="39" spans="1:10" ht="12.75">
      <c r="A39" s="126"/>
      <c r="B39" s="111"/>
      <c r="C39" s="4">
        <v>4210</v>
      </c>
      <c r="D39" s="4" t="s">
        <v>92</v>
      </c>
      <c r="E39" s="6">
        <v>10000</v>
      </c>
      <c r="F39" s="6">
        <v>10000</v>
      </c>
      <c r="G39" s="35">
        <f>(F39/E39)*100</f>
        <v>100</v>
      </c>
      <c r="H39" s="88">
        <f t="shared" si="0"/>
        <v>0.04266527946028545</v>
      </c>
      <c r="I39" s="34">
        <f t="shared" si="5"/>
        <v>0.034819118994394875</v>
      </c>
      <c r="J39" s="77"/>
    </row>
    <row r="40" spans="1:10" ht="14.25" customHeight="1">
      <c r="A40" s="126"/>
      <c r="B40" s="111"/>
      <c r="C40" s="4">
        <v>4270</v>
      </c>
      <c r="D40" s="4" t="s">
        <v>79</v>
      </c>
      <c r="E40" s="6">
        <v>25000</v>
      </c>
      <c r="F40" s="6">
        <v>25000</v>
      </c>
      <c r="G40" s="35">
        <f>(F40/E40)*100</f>
        <v>100</v>
      </c>
      <c r="H40" s="88">
        <f t="shared" si="0"/>
        <v>0.10666319865071361</v>
      </c>
      <c r="I40" s="34">
        <f t="shared" si="5"/>
        <v>0.08704779748598718</v>
      </c>
      <c r="J40" s="77"/>
    </row>
    <row r="41" spans="1:10" ht="12.75">
      <c r="A41" s="126"/>
      <c r="B41" s="111"/>
      <c r="C41" s="4" t="s">
        <v>80</v>
      </c>
      <c r="D41" s="4" t="s">
        <v>89</v>
      </c>
      <c r="E41" s="6">
        <v>153500</v>
      </c>
      <c r="F41" s="6">
        <v>153500</v>
      </c>
      <c r="G41" s="35">
        <f>(F41/E41)*100</f>
        <v>100</v>
      </c>
      <c r="H41" s="88">
        <f t="shared" si="0"/>
        <v>0.6549120397153816</v>
      </c>
      <c r="I41" s="34">
        <f t="shared" si="5"/>
        <v>0.5344734765639613</v>
      </c>
      <c r="J41" s="77"/>
    </row>
    <row r="42" spans="1:10" ht="12.75" customHeight="1">
      <c r="A42" s="126"/>
      <c r="B42" s="112"/>
      <c r="C42" s="4">
        <v>6620</v>
      </c>
      <c r="D42" s="42" t="s">
        <v>308</v>
      </c>
      <c r="E42" s="25">
        <v>0</v>
      </c>
      <c r="F42" s="6">
        <v>100000</v>
      </c>
      <c r="G42" s="35"/>
      <c r="H42" s="88">
        <f t="shared" si="0"/>
        <v>0</v>
      </c>
      <c r="I42" s="34">
        <f t="shared" si="5"/>
        <v>0.3481911899439487</v>
      </c>
      <c r="J42" s="77"/>
    </row>
    <row r="43" spans="1:10" ht="12.75">
      <c r="A43" s="126"/>
      <c r="B43" s="113" t="s">
        <v>45</v>
      </c>
      <c r="C43" s="3"/>
      <c r="D43" s="3" t="s">
        <v>11</v>
      </c>
      <c r="E43" s="5">
        <f>E49+E50+E51+E52+E53+E55+E56+E60+E65+E69+E70+E64+E73+E54+E71+E68</f>
        <v>2401705</v>
      </c>
      <c r="F43" s="5">
        <f>F49+F50+F51+F52+F53+F55+F56+F60+F65+F69+F70+F64+F73+F54+F71+F68</f>
        <v>683128.31</v>
      </c>
      <c r="G43" s="39">
        <f aca="true" t="shared" si="6" ref="G43:G48">(F43/E43)*100</f>
        <v>28.443472866151343</v>
      </c>
      <c r="H43" s="89">
        <f t="shared" si="0"/>
        <v>10.246941500616485</v>
      </c>
      <c r="I43" s="64">
        <f aca="true" t="shared" si="7" ref="I43:I48">(F43/$F$691)*100</f>
        <v>2.3785925914329873</v>
      </c>
      <c r="J43" s="77"/>
    </row>
    <row r="44" spans="1:10" ht="12.75">
      <c r="A44" s="126"/>
      <c r="B44" s="114"/>
      <c r="C44" s="3"/>
      <c r="D44" s="48" t="s">
        <v>261</v>
      </c>
      <c r="E44" s="44">
        <f>E73+E71</f>
        <v>1952000</v>
      </c>
      <c r="F44" s="44">
        <f>F73+F71</f>
        <v>270508.5</v>
      </c>
      <c r="G44" s="39">
        <f t="shared" si="6"/>
        <v>13.858017418032787</v>
      </c>
      <c r="H44" s="89">
        <f t="shared" si="0"/>
        <v>8.32826255064772</v>
      </c>
      <c r="I44" s="64">
        <f t="shared" si="7"/>
        <v>0.9418867650495264</v>
      </c>
      <c r="J44" s="77"/>
    </row>
    <row r="45" spans="1:10" ht="12.75">
      <c r="A45" s="126"/>
      <c r="B45" s="114"/>
      <c r="C45" s="3"/>
      <c r="D45" s="3" t="s">
        <v>262</v>
      </c>
      <c r="E45" s="5">
        <f>E49+E50+E51+E52+E53+E54+E55+E56+E60+E64+E65+E68+E69+E70</f>
        <v>449705</v>
      </c>
      <c r="F45" s="5">
        <f>F49+F50+F51+F52+F53+F54+F55+F56+F60+F64+F65+F68+F69+F70</f>
        <v>412619.81</v>
      </c>
      <c r="G45" s="39">
        <f t="shared" si="6"/>
        <v>91.75344058883046</v>
      </c>
      <c r="H45" s="89">
        <f t="shared" si="0"/>
        <v>1.9186789499687666</v>
      </c>
      <c r="I45" s="64">
        <f t="shared" si="7"/>
        <v>1.4367058263834604</v>
      </c>
      <c r="J45" s="77"/>
    </row>
    <row r="46" spans="1:10" ht="12.75">
      <c r="A46" s="126"/>
      <c r="B46" s="114"/>
      <c r="C46" s="3"/>
      <c r="D46" s="22" t="s">
        <v>288</v>
      </c>
      <c r="E46" s="44">
        <f>SUM(E44:E45)</f>
        <v>2401705</v>
      </c>
      <c r="F46" s="44">
        <f>SUM(F44:F45)</f>
        <v>683128.31</v>
      </c>
      <c r="G46" s="91">
        <f t="shared" si="6"/>
        <v>28.443472866151343</v>
      </c>
      <c r="H46" s="88">
        <f t="shared" si="0"/>
        <v>10.246941500616485</v>
      </c>
      <c r="I46" s="64">
        <f t="shared" si="7"/>
        <v>2.3785925914329873</v>
      </c>
      <c r="J46" s="77"/>
    </row>
    <row r="47" spans="1:10" ht="12.75">
      <c r="A47" s="126"/>
      <c r="B47" s="114"/>
      <c r="C47" s="3"/>
      <c r="D47" s="42" t="s">
        <v>258</v>
      </c>
      <c r="E47" s="26">
        <f>E58+E62+E67+E71+E73+E70</f>
        <v>2289600</v>
      </c>
      <c r="F47" s="26">
        <f>F58+F62+F67+F71+F73+F70</f>
        <v>634008.5</v>
      </c>
      <c r="G47" s="95">
        <f t="shared" si="6"/>
        <v>27.69079751921733</v>
      </c>
      <c r="H47" s="88">
        <f t="shared" si="0"/>
        <v>9.768642385226956</v>
      </c>
      <c r="I47" s="96">
        <f t="shared" si="7"/>
        <v>2.2075617404957804</v>
      </c>
      <c r="J47" s="77"/>
    </row>
    <row r="48" spans="1:10" ht="12.75">
      <c r="A48" s="126"/>
      <c r="B48" s="114"/>
      <c r="C48" s="3"/>
      <c r="D48" s="42" t="s">
        <v>250</v>
      </c>
      <c r="E48" s="26">
        <f>E49+E50+E51+E52+E53+E54+E55+E57+E61+E64+E66+E68+E69</f>
        <v>112105</v>
      </c>
      <c r="F48" s="26">
        <f>F49+F50+F51+F52+F53+F54+F55+F57+F61+F64+F66+F68+F69</f>
        <v>44429</v>
      </c>
      <c r="G48" s="95">
        <f t="shared" si="6"/>
        <v>39.63159537933188</v>
      </c>
      <c r="H48" s="88">
        <f t="shared" si="0"/>
        <v>0.47829911538952996</v>
      </c>
      <c r="I48" s="96">
        <f t="shared" si="7"/>
        <v>0.15469786378019698</v>
      </c>
      <c r="J48" s="77"/>
    </row>
    <row r="49" spans="1:10" ht="13.5" customHeight="1">
      <c r="A49" s="126"/>
      <c r="B49" s="116"/>
      <c r="C49" s="4" t="s">
        <v>94</v>
      </c>
      <c r="D49" s="4" t="s">
        <v>321</v>
      </c>
      <c r="E49" s="6">
        <v>2500</v>
      </c>
      <c r="F49" s="6">
        <v>0</v>
      </c>
      <c r="G49" s="35">
        <f aca="true" t="shared" si="8" ref="G49:G59">(F49/E49)*100</f>
        <v>0</v>
      </c>
      <c r="H49" s="88">
        <f t="shared" si="0"/>
        <v>0.010666319865071362</v>
      </c>
      <c r="I49" s="34">
        <f aca="true" t="shared" si="9" ref="I49:I66">(F49/$F$691)*100</f>
        <v>0</v>
      </c>
      <c r="J49" s="77"/>
    </row>
    <row r="50" spans="1:10" ht="13.5" customHeight="1">
      <c r="A50" s="126"/>
      <c r="B50" s="116"/>
      <c r="C50" s="4" t="s">
        <v>95</v>
      </c>
      <c r="D50" s="4" t="s">
        <v>96</v>
      </c>
      <c r="E50" s="6">
        <v>25000</v>
      </c>
      <c r="F50" s="6">
        <v>21600</v>
      </c>
      <c r="G50" s="35">
        <f t="shared" si="8"/>
        <v>86.4</v>
      </c>
      <c r="H50" s="88">
        <f t="shared" si="0"/>
        <v>0.10666319865071361</v>
      </c>
      <c r="I50" s="34">
        <f t="shared" si="9"/>
        <v>0.07520929702789292</v>
      </c>
      <c r="J50" s="77"/>
    </row>
    <row r="51" spans="1:10" ht="12" customHeight="1">
      <c r="A51" s="126"/>
      <c r="B51" s="116"/>
      <c r="C51" s="22" t="s">
        <v>97</v>
      </c>
      <c r="D51" s="4" t="s">
        <v>322</v>
      </c>
      <c r="E51" s="6">
        <v>16235</v>
      </c>
      <c r="F51" s="6"/>
      <c r="G51" s="35">
        <f t="shared" si="8"/>
        <v>0</v>
      </c>
      <c r="H51" s="88">
        <f t="shared" si="0"/>
        <v>0.06926708120377342</v>
      </c>
      <c r="I51" s="34">
        <f t="shared" si="9"/>
        <v>0</v>
      </c>
      <c r="J51" s="77"/>
    </row>
    <row r="52" spans="1:10" ht="12" customHeight="1">
      <c r="A52" s="126"/>
      <c r="B52" s="116"/>
      <c r="C52" s="4" t="s">
        <v>99</v>
      </c>
      <c r="D52" s="4" t="s">
        <v>86</v>
      </c>
      <c r="E52" s="6">
        <v>8000</v>
      </c>
      <c r="F52" s="6">
        <v>3300</v>
      </c>
      <c r="G52" s="35">
        <f t="shared" si="8"/>
        <v>41.25</v>
      </c>
      <c r="H52" s="88">
        <f t="shared" si="0"/>
        <v>0.034132223568228356</v>
      </c>
      <c r="I52" s="34">
        <f t="shared" si="9"/>
        <v>0.011490309268150308</v>
      </c>
      <c r="J52" s="77"/>
    </row>
    <row r="53" spans="1:10" ht="12.75">
      <c r="A53" s="126"/>
      <c r="B53" s="116"/>
      <c r="C53" s="4" t="s">
        <v>100</v>
      </c>
      <c r="D53" s="4" t="s">
        <v>87</v>
      </c>
      <c r="E53" s="6">
        <v>1155</v>
      </c>
      <c r="F53" s="6">
        <v>529</v>
      </c>
      <c r="G53" s="35">
        <f t="shared" si="8"/>
        <v>45.8008658008658</v>
      </c>
      <c r="H53" s="88">
        <f t="shared" si="0"/>
        <v>0.004927839777662969</v>
      </c>
      <c r="I53" s="34">
        <f t="shared" si="9"/>
        <v>0.0018419313948034887</v>
      </c>
      <c r="J53" s="77"/>
    </row>
    <row r="54" spans="1:10" ht="22.5">
      <c r="A54" s="126"/>
      <c r="B54" s="116"/>
      <c r="C54" s="4">
        <v>4140</v>
      </c>
      <c r="D54" s="4" t="s">
        <v>323</v>
      </c>
      <c r="E54" s="6">
        <v>1000</v>
      </c>
      <c r="F54" s="6"/>
      <c r="G54" s="35">
        <f t="shared" si="8"/>
        <v>0</v>
      </c>
      <c r="H54" s="88">
        <f t="shared" si="0"/>
        <v>0.0042665279460285446</v>
      </c>
      <c r="I54" s="34">
        <f t="shared" si="9"/>
        <v>0</v>
      </c>
      <c r="J54" s="77"/>
    </row>
    <row r="55" spans="1:10" ht="12.75">
      <c r="A55" s="126"/>
      <c r="B55" s="116"/>
      <c r="C55" s="4" t="s">
        <v>101</v>
      </c>
      <c r="D55" s="4" t="s">
        <v>88</v>
      </c>
      <c r="E55" s="6">
        <v>26800</v>
      </c>
      <c r="F55" s="6">
        <v>12000</v>
      </c>
      <c r="G55" s="35">
        <f t="shared" si="8"/>
        <v>44.776119402985074</v>
      </c>
      <c r="H55" s="88">
        <f t="shared" si="0"/>
        <v>0.11434294895356499</v>
      </c>
      <c r="I55" s="34">
        <f t="shared" si="9"/>
        <v>0.041782942793273846</v>
      </c>
      <c r="J55" s="77"/>
    </row>
    <row r="56" spans="1:10" ht="15.75" customHeight="1">
      <c r="A56" s="126"/>
      <c r="B56" s="116"/>
      <c r="C56" s="4" t="s">
        <v>102</v>
      </c>
      <c r="D56" s="4" t="s">
        <v>76</v>
      </c>
      <c r="E56" s="6">
        <f>E57+E58+E59</f>
        <v>35000</v>
      </c>
      <c r="F56" s="6">
        <f>F57+F58+F59</f>
        <v>16000</v>
      </c>
      <c r="G56" s="35">
        <f t="shared" si="8"/>
        <v>45.714285714285715</v>
      </c>
      <c r="H56" s="88">
        <f t="shared" si="0"/>
        <v>0.14932847811099906</v>
      </c>
      <c r="I56" s="34">
        <f t="shared" si="9"/>
        <v>0.055710590391031795</v>
      </c>
      <c r="J56" s="77"/>
    </row>
    <row r="57" spans="1:10" ht="15.75" customHeight="1">
      <c r="A57" s="126"/>
      <c r="B57" s="116"/>
      <c r="C57" s="4"/>
      <c r="D57" s="23" t="s">
        <v>250</v>
      </c>
      <c r="E57" s="27">
        <v>25000</v>
      </c>
      <c r="F57" s="27">
        <v>5000</v>
      </c>
      <c r="G57" s="30">
        <f t="shared" si="8"/>
        <v>20</v>
      </c>
      <c r="H57" s="88">
        <f t="shared" si="0"/>
        <v>0.10666319865071361</v>
      </c>
      <c r="I57" s="94">
        <f t="shared" si="9"/>
        <v>0.017409559497197438</v>
      </c>
      <c r="J57" s="77"/>
    </row>
    <row r="58" spans="1:10" ht="15.75" customHeight="1">
      <c r="A58" s="126"/>
      <c r="B58" s="116"/>
      <c r="C58" s="4"/>
      <c r="D58" s="23" t="s">
        <v>309</v>
      </c>
      <c r="E58" s="27">
        <v>10000</v>
      </c>
      <c r="F58" s="27">
        <v>10000</v>
      </c>
      <c r="G58" s="30">
        <f t="shared" si="8"/>
        <v>100</v>
      </c>
      <c r="H58" s="88">
        <f t="shared" si="0"/>
        <v>0.04266527946028545</v>
      </c>
      <c r="I58" s="94">
        <f t="shared" si="9"/>
        <v>0.034819118994394875</v>
      </c>
      <c r="J58" s="77"/>
    </row>
    <row r="59" spans="1:10" ht="23.25" customHeight="1">
      <c r="A59" s="126"/>
      <c r="B59" s="116"/>
      <c r="C59" s="4"/>
      <c r="D59" s="24" t="s">
        <v>296</v>
      </c>
      <c r="E59" s="25">
        <v>0</v>
      </c>
      <c r="F59" s="25">
        <v>1000</v>
      </c>
      <c r="G59" s="35" t="e">
        <f t="shared" si="8"/>
        <v>#DIV/0!</v>
      </c>
      <c r="H59" s="89">
        <f t="shared" si="0"/>
        <v>0</v>
      </c>
      <c r="I59" s="64">
        <f t="shared" si="9"/>
        <v>0.003481911899439487</v>
      </c>
      <c r="J59" s="77">
        <v>1000</v>
      </c>
    </row>
    <row r="60" spans="1:10" ht="15.75" customHeight="1">
      <c r="A60" s="126"/>
      <c r="B60" s="116"/>
      <c r="C60" s="4" t="s">
        <v>78</v>
      </c>
      <c r="D60" s="4" t="s">
        <v>79</v>
      </c>
      <c r="E60" s="6">
        <f>E61+E62+E63</f>
        <v>102000</v>
      </c>
      <c r="F60" s="6">
        <f>F61+F62+F63</f>
        <v>155690.81</v>
      </c>
      <c r="G60" s="35">
        <f>(F60/E60)*100</f>
        <v>152.63804901960785</v>
      </c>
      <c r="H60" s="89">
        <f t="shared" si="0"/>
        <v>0.43518585049491154</v>
      </c>
      <c r="I60" s="34">
        <f t="shared" si="9"/>
        <v>0.5421016839723722</v>
      </c>
      <c r="J60" s="77"/>
    </row>
    <row r="61" spans="1:10" ht="15.75" customHeight="1">
      <c r="A61" s="126"/>
      <c r="B61" s="116"/>
      <c r="C61" s="4"/>
      <c r="D61" s="8" t="s">
        <v>250</v>
      </c>
      <c r="E61" s="11">
        <v>2000</v>
      </c>
      <c r="F61" s="11">
        <v>2000</v>
      </c>
      <c r="G61" s="97"/>
      <c r="H61" s="88">
        <f t="shared" si="0"/>
        <v>0.008533055892057089</v>
      </c>
      <c r="I61" s="98">
        <f t="shared" si="9"/>
        <v>0.006963823798878974</v>
      </c>
      <c r="J61" s="79"/>
    </row>
    <row r="62" spans="1:10" ht="15.75" customHeight="1">
      <c r="A62" s="126"/>
      <c r="B62" s="116"/>
      <c r="C62" s="4"/>
      <c r="D62" s="8" t="s">
        <v>310</v>
      </c>
      <c r="E62" s="11">
        <v>100000</v>
      </c>
      <c r="F62" s="11">
        <v>150000</v>
      </c>
      <c r="G62" s="97"/>
      <c r="H62" s="88">
        <f t="shared" si="0"/>
        <v>0.42665279460285443</v>
      </c>
      <c r="I62" s="98">
        <f t="shared" si="9"/>
        <v>0.5222867849159231</v>
      </c>
      <c r="J62" s="79"/>
    </row>
    <row r="63" spans="1:10" ht="21.75" customHeight="1">
      <c r="A63" s="126"/>
      <c r="B63" s="116"/>
      <c r="C63" s="4"/>
      <c r="D63" s="24" t="s">
        <v>296</v>
      </c>
      <c r="E63" s="6"/>
      <c r="F63" s="25">
        <v>3690.81</v>
      </c>
      <c r="G63" s="35"/>
      <c r="H63" s="88">
        <f t="shared" si="0"/>
        <v>0</v>
      </c>
      <c r="I63" s="34">
        <f t="shared" si="9"/>
        <v>0.012851075257570255</v>
      </c>
      <c r="J63" s="77">
        <v>3690.81</v>
      </c>
    </row>
    <row r="64" spans="1:10" ht="12.75">
      <c r="A64" s="126"/>
      <c r="B64" s="116"/>
      <c r="C64" s="4">
        <v>4280</v>
      </c>
      <c r="D64" s="4" t="s">
        <v>251</v>
      </c>
      <c r="E64" s="6">
        <v>800</v>
      </c>
      <c r="F64" s="6"/>
      <c r="G64" s="35">
        <f>(F64/E64)*100</f>
        <v>0</v>
      </c>
      <c r="H64" s="88">
        <f t="shared" si="0"/>
        <v>0.003413222356822835</v>
      </c>
      <c r="I64" s="34">
        <f t="shared" si="9"/>
        <v>0</v>
      </c>
      <c r="J64" s="77"/>
    </row>
    <row r="65" spans="1:10" ht="12.75">
      <c r="A65" s="126"/>
      <c r="B65" s="116"/>
      <c r="C65" s="4" t="s">
        <v>80</v>
      </c>
      <c r="D65" s="4" t="s">
        <v>89</v>
      </c>
      <c r="E65" s="6">
        <f>E66+E67</f>
        <v>225000</v>
      </c>
      <c r="F65" s="6">
        <f>F66+F67</f>
        <v>200000</v>
      </c>
      <c r="G65" s="35">
        <f>(F65/E65)*100</f>
        <v>88.88888888888889</v>
      </c>
      <c r="H65" s="88">
        <f t="shared" si="0"/>
        <v>0.9599687878564226</v>
      </c>
      <c r="I65" s="34">
        <f t="shared" si="9"/>
        <v>0.6963823798878974</v>
      </c>
      <c r="J65" s="77"/>
    </row>
    <row r="66" spans="1:10" ht="12.75">
      <c r="A66" s="126"/>
      <c r="B66" s="116"/>
      <c r="C66" s="4"/>
      <c r="D66" s="8" t="s">
        <v>250</v>
      </c>
      <c r="E66" s="11">
        <v>500</v>
      </c>
      <c r="F66" s="11"/>
      <c r="G66" s="97"/>
      <c r="H66" s="88">
        <f t="shared" si="0"/>
        <v>0.0021332639730142723</v>
      </c>
      <c r="I66" s="98">
        <f t="shared" si="9"/>
        <v>0</v>
      </c>
      <c r="J66" s="79"/>
    </row>
    <row r="67" spans="1:10" ht="12.75">
      <c r="A67" s="126"/>
      <c r="B67" s="116"/>
      <c r="C67" s="4"/>
      <c r="D67" s="8" t="s">
        <v>258</v>
      </c>
      <c r="E67" s="11">
        <v>224500</v>
      </c>
      <c r="F67" s="11">
        <v>200000</v>
      </c>
      <c r="G67" s="97"/>
      <c r="H67" s="88">
        <f t="shared" si="0"/>
        <v>0.9578355238834083</v>
      </c>
      <c r="I67" s="98"/>
      <c r="J67" s="79"/>
    </row>
    <row r="68" spans="1:10" ht="22.5">
      <c r="A68" s="126"/>
      <c r="B68" s="116"/>
      <c r="C68" s="4">
        <v>4400</v>
      </c>
      <c r="D68" s="4" t="s">
        <v>246</v>
      </c>
      <c r="E68" s="6">
        <v>615</v>
      </c>
      <c r="F68" s="6"/>
      <c r="G68" s="35"/>
      <c r="H68" s="88">
        <f t="shared" si="0"/>
        <v>0.002623914686807555</v>
      </c>
      <c r="I68" s="34"/>
      <c r="J68" s="77"/>
    </row>
    <row r="69" spans="1:10" ht="22.5" customHeight="1">
      <c r="A69" s="126"/>
      <c r="B69" s="116"/>
      <c r="C69" s="4">
        <v>4440</v>
      </c>
      <c r="D69" s="4" t="s">
        <v>324</v>
      </c>
      <c r="E69" s="6">
        <v>2500</v>
      </c>
      <c r="F69" s="6"/>
      <c r="G69" s="35">
        <f>(F69/E69)*100</f>
        <v>0</v>
      </c>
      <c r="H69" s="88">
        <f aca="true" t="shared" si="10" ref="H69:H132">(E69/$E$691)*100</f>
        <v>0.010666319865071362</v>
      </c>
      <c r="I69" s="34">
        <f aca="true" t="shared" si="11" ref="I69:I79">(F69/$F$691)*100</f>
        <v>0</v>
      </c>
      <c r="J69" s="77"/>
    </row>
    <row r="70" spans="1:10" ht="22.5" customHeight="1">
      <c r="A70" s="126"/>
      <c r="B70" s="116"/>
      <c r="C70" s="4">
        <v>4520</v>
      </c>
      <c r="D70" s="4" t="s">
        <v>103</v>
      </c>
      <c r="E70" s="6">
        <v>3100</v>
      </c>
      <c r="F70" s="6">
        <v>3500</v>
      </c>
      <c r="G70" s="35">
        <f>(F70/E70)*100</f>
        <v>112.90322580645163</v>
      </c>
      <c r="H70" s="88">
        <f t="shared" si="10"/>
        <v>0.013226236632688489</v>
      </c>
      <c r="I70" s="34">
        <f t="shared" si="11"/>
        <v>0.012186691648038206</v>
      </c>
      <c r="J70" s="77"/>
    </row>
    <row r="71" spans="1:10" ht="14.25" customHeight="1">
      <c r="A71" s="126"/>
      <c r="B71" s="116"/>
      <c r="C71" s="83" t="s">
        <v>38</v>
      </c>
      <c r="D71" s="42" t="s">
        <v>311</v>
      </c>
      <c r="E71" s="25">
        <v>1910000</v>
      </c>
      <c r="F71" s="25">
        <v>247008.5</v>
      </c>
      <c r="G71" s="37">
        <f>(F71/E71)*100</f>
        <v>12.93238219895288</v>
      </c>
      <c r="H71" s="89">
        <f t="shared" si="10"/>
        <v>8.14906837691452</v>
      </c>
      <c r="I71" s="34">
        <f t="shared" si="11"/>
        <v>0.8600618354126985</v>
      </c>
      <c r="J71" s="77"/>
    </row>
    <row r="72" spans="1:10" ht="21" customHeight="1">
      <c r="A72" s="126"/>
      <c r="B72" s="116"/>
      <c r="C72" s="83"/>
      <c r="D72" s="24" t="s">
        <v>296</v>
      </c>
      <c r="E72" s="25"/>
      <c r="F72" s="25">
        <v>27008.5</v>
      </c>
      <c r="G72" s="37"/>
      <c r="H72" s="88">
        <f t="shared" si="10"/>
        <v>0</v>
      </c>
      <c r="I72" s="34"/>
      <c r="J72" s="77">
        <v>27008.5</v>
      </c>
    </row>
    <row r="73" spans="1:10" ht="15.75" customHeight="1">
      <c r="A73" s="126"/>
      <c r="B73" s="116"/>
      <c r="C73" s="115">
        <v>6059</v>
      </c>
      <c r="D73" s="4" t="s">
        <v>41</v>
      </c>
      <c r="E73" s="6">
        <v>42000</v>
      </c>
      <c r="F73" s="28">
        <f>F74</f>
        <v>23500</v>
      </c>
      <c r="G73" s="35">
        <f>(F73/E73)*100</f>
        <v>55.952380952380956</v>
      </c>
      <c r="H73" s="89">
        <f t="shared" si="10"/>
        <v>0.17919417373319887</v>
      </c>
      <c r="I73" s="34">
        <f t="shared" si="11"/>
        <v>0.08182492963682794</v>
      </c>
      <c r="J73" s="77"/>
    </row>
    <row r="74" spans="1:10" ht="14.25" customHeight="1">
      <c r="A74" s="126"/>
      <c r="B74" s="116"/>
      <c r="C74" s="117"/>
      <c r="D74" s="4" t="s">
        <v>325</v>
      </c>
      <c r="E74" s="6"/>
      <c r="F74" s="28">
        <v>23500</v>
      </c>
      <c r="G74" s="35"/>
      <c r="H74" s="89" t="s">
        <v>348</v>
      </c>
      <c r="I74" s="34">
        <f t="shared" si="11"/>
        <v>0.08182492963682794</v>
      </c>
      <c r="J74" s="77"/>
    </row>
    <row r="75" spans="1:10" ht="12.75">
      <c r="A75" s="135" t="s">
        <v>46</v>
      </c>
      <c r="B75" s="4"/>
      <c r="C75" s="4"/>
      <c r="D75" s="3" t="s">
        <v>12</v>
      </c>
      <c r="E75" s="5">
        <f>E79+E81+E83</f>
        <v>186199.55</v>
      </c>
      <c r="F75" s="5">
        <f>F79+F81+F83</f>
        <v>152591.6</v>
      </c>
      <c r="G75" s="39">
        <f>(F75/E75)*100</f>
        <v>81.95057399440547</v>
      </c>
      <c r="H75" s="89">
        <f t="shared" si="10"/>
        <v>0.7944255836129392</v>
      </c>
      <c r="I75" s="64">
        <f t="shared" si="11"/>
        <v>0.5313105077945105</v>
      </c>
      <c r="J75" s="77"/>
    </row>
    <row r="76" spans="1:10" ht="12.75">
      <c r="A76" s="135"/>
      <c r="B76" s="4"/>
      <c r="C76" s="4"/>
      <c r="D76" s="8" t="s">
        <v>232</v>
      </c>
      <c r="E76" s="6">
        <f>E82+E84+E85+E87+E88+E90+E91+E79</f>
        <v>107999.55</v>
      </c>
      <c r="F76" s="6">
        <f>F82+F84+F85+F87+F88+F90+F91+F79</f>
        <v>105262.6</v>
      </c>
      <c r="G76" s="39">
        <f>(F76/E76)*100</f>
        <v>97.46577647777237</v>
      </c>
      <c r="H76" s="88">
        <f t="shared" si="10"/>
        <v>0.4607830982335071</v>
      </c>
      <c r="I76" s="34">
        <f t="shared" si="11"/>
        <v>0.36651509950593897</v>
      </c>
      <c r="J76" s="77"/>
    </row>
    <row r="77" spans="1:10" ht="12.75">
      <c r="A77" s="135"/>
      <c r="B77" s="4"/>
      <c r="C77" s="4"/>
      <c r="D77" s="8" t="s">
        <v>233</v>
      </c>
      <c r="E77" s="6">
        <f>E92+E95+E96+E94</f>
        <v>78200</v>
      </c>
      <c r="F77" s="6">
        <f>F92+F95+F96+F94</f>
        <v>47329</v>
      </c>
      <c r="G77" s="39">
        <f>(F77/E77)*100</f>
        <v>60.5230179028133</v>
      </c>
      <c r="H77" s="88">
        <f t="shared" si="10"/>
        <v>0.3336424853794322</v>
      </c>
      <c r="I77" s="34">
        <f t="shared" si="11"/>
        <v>0.16479540828857148</v>
      </c>
      <c r="J77" s="77"/>
    </row>
    <row r="78" spans="1:10" ht="12.75">
      <c r="A78" s="135"/>
      <c r="B78" s="4"/>
      <c r="C78" s="4"/>
      <c r="D78" s="23" t="s">
        <v>268</v>
      </c>
      <c r="E78" s="27">
        <f>SUM(E76:E77)</f>
        <v>186199.55</v>
      </c>
      <c r="F78" s="27">
        <f>SUM(F76:F77)</f>
        <v>152591.6</v>
      </c>
      <c r="G78" s="39">
        <f>(F78/E78)*100</f>
        <v>81.95057399440547</v>
      </c>
      <c r="H78" s="88">
        <f t="shared" si="10"/>
        <v>0.7944255836129392</v>
      </c>
      <c r="I78" s="34">
        <f t="shared" si="11"/>
        <v>0.5313105077945105</v>
      </c>
      <c r="J78" s="77"/>
    </row>
    <row r="79" spans="1:10" ht="16.5" customHeight="1">
      <c r="A79" s="124"/>
      <c r="B79" s="119">
        <v>70001</v>
      </c>
      <c r="C79" s="3"/>
      <c r="D79" s="3" t="s">
        <v>13</v>
      </c>
      <c r="E79" s="5">
        <f>E80</f>
        <v>40224.55</v>
      </c>
      <c r="F79" s="5">
        <f>F80</f>
        <v>0</v>
      </c>
      <c r="G79" s="39">
        <f>(F79/E79)*100</f>
        <v>0</v>
      </c>
      <c r="H79" s="89">
        <f t="shared" si="10"/>
        <v>0.1716191666914225</v>
      </c>
      <c r="I79" s="64">
        <f t="shared" si="11"/>
        <v>0</v>
      </c>
      <c r="J79" s="77"/>
    </row>
    <row r="80" spans="1:10" ht="12.75">
      <c r="A80" s="124"/>
      <c r="B80" s="119"/>
      <c r="C80" s="4">
        <v>4300</v>
      </c>
      <c r="D80" s="4" t="s">
        <v>109</v>
      </c>
      <c r="E80" s="6">
        <v>40224.55</v>
      </c>
      <c r="F80" s="28"/>
      <c r="G80" s="35"/>
      <c r="H80" s="89" t="s">
        <v>348</v>
      </c>
      <c r="I80" s="34"/>
      <c r="J80" s="77"/>
    </row>
    <row r="81" spans="1:10" ht="14.25" customHeight="1">
      <c r="A81" s="124"/>
      <c r="B81" s="119" t="s">
        <v>104</v>
      </c>
      <c r="C81" s="4"/>
      <c r="D81" s="3" t="s">
        <v>326</v>
      </c>
      <c r="E81" s="5">
        <f>E82</f>
        <v>8000</v>
      </c>
      <c r="F81" s="5">
        <f>F82</f>
        <v>11000</v>
      </c>
      <c r="G81" s="39">
        <f>(F81/E81)*100</f>
        <v>137.5</v>
      </c>
      <c r="H81" s="89">
        <f t="shared" si="10"/>
        <v>0.034132223568228356</v>
      </c>
      <c r="I81" s="64">
        <f>(F81/$F$691)*100</f>
        <v>0.03830103089383436</v>
      </c>
      <c r="J81" s="77"/>
    </row>
    <row r="82" spans="1:10" ht="12.75">
      <c r="A82" s="124"/>
      <c r="B82" s="119"/>
      <c r="C82" s="4" t="s">
        <v>80</v>
      </c>
      <c r="D82" s="4" t="s">
        <v>89</v>
      </c>
      <c r="E82" s="6">
        <v>8000</v>
      </c>
      <c r="F82" s="28">
        <v>11000</v>
      </c>
      <c r="G82" s="35">
        <f>(F82/E82)*100</f>
        <v>137.5</v>
      </c>
      <c r="H82" s="88">
        <f t="shared" si="10"/>
        <v>0.034132223568228356</v>
      </c>
      <c r="I82" s="34">
        <f>(F82/$F$691)*100</f>
        <v>0.03830103089383436</v>
      </c>
      <c r="J82" s="77"/>
    </row>
    <row r="83" spans="1:10" ht="15.75" customHeight="1">
      <c r="A83" s="124"/>
      <c r="B83" s="113" t="s">
        <v>47</v>
      </c>
      <c r="C83" s="4"/>
      <c r="D83" s="3" t="s">
        <v>327</v>
      </c>
      <c r="E83" s="5">
        <f>E84+E85+E87+E88+E90+E92+E96+E91+E95+E94</f>
        <v>137975</v>
      </c>
      <c r="F83" s="5">
        <f>F84+F85+F87+F88+F90+F92+F96+F91+F95+F94</f>
        <v>141591.6</v>
      </c>
      <c r="G83" s="39">
        <f>(F83/E83)*100</f>
        <v>102.6211994926617</v>
      </c>
      <c r="H83" s="89">
        <f t="shared" si="10"/>
        <v>0.5886741933532885</v>
      </c>
      <c r="I83" s="64">
        <f>(F83/$F$691)*100</f>
        <v>0.49300947690067615</v>
      </c>
      <c r="J83" s="77"/>
    </row>
    <row r="84" spans="1:10" ht="12.75">
      <c r="A84" s="124"/>
      <c r="B84" s="114"/>
      <c r="C84" s="4" t="s">
        <v>101</v>
      </c>
      <c r="D84" s="4" t="s">
        <v>106</v>
      </c>
      <c r="E84" s="6">
        <v>1500</v>
      </c>
      <c r="F84" s="28">
        <v>1900</v>
      </c>
      <c r="G84" s="35">
        <f>(F84/E84)*100</f>
        <v>126.66666666666666</v>
      </c>
      <c r="H84" s="88">
        <f t="shared" si="10"/>
        <v>0.006399791919042816</v>
      </c>
      <c r="I84" s="34">
        <f>(F84/$F$691)*100</f>
        <v>0.006615632608935026</v>
      </c>
      <c r="J84" s="77"/>
    </row>
    <row r="85" spans="1:10" ht="12.75">
      <c r="A85" s="124"/>
      <c r="B85" s="114"/>
      <c r="C85" s="4" t="s">
        <v>102</v>
      </c>
      <c r="D85" s="4" t="s">
        <v>328</v>
      </c>
      <c r="E85" s="6">
        <v>10000</v>
      </c>
      <c r="F85" s="28">
        <v>37062.6</v>
      </c>
      <c r="G85" s="35">
        <f>(F85/E85)*100</f>
        <v>370.626</v>
      </c>
      <c r="H85" s="88">
        <f t="shared" si="10"/>
        <v>0.04266527946028545</v>
      </c>
      <c r="I85" s="34">
        <f>(F85/$F$691)*100</f>
        <v>0.12904870796416593</v>
      </c>
      <c r="J85" s="77"/>
    </row>
    <row r="86" spans="1:10" ht="12.75" customHeight="1">
      <c r="A86" s="124"/>
      <c r="B86" s="114"/>
      <c r="C86" s="4"/>
      <c r="D86" s="3" t="s">
        <v>296</v>
      </c>
      <c r="E86" s="5"/>
      <c r="F86" s="38">
        <v>29062.6</v>
      </c>
      <c r="G86" s="39"/>
      <c r="H86" s="89">
        <f t="shared" si="10"/>
        <v>0</v>
      </c>
      <c r="I86" s="64"/>
      <c r="J86" s="77">
        <v>29062.6</v>
      </c>
    </row>
    <row r="87" spans="1:10" ht="12.75">
      <c r="A87" s="124"/>
      <c r="B87" s="114"/>
      <c r="C87" s="4" t="s">
        <v>108</v>
      </c>
      <c r="D87" s="4" t="s">
        <v>77</v>
      </c>
      <c r="E87" s="6">
        <v>975</v>
      </c>
      <c r="F87" s="28">
        <v>1000</v>
      </c>
      <c r="G87" s="35">
        <f>(F87/E87)*100</f>
        <v>102.56410256410255</v>
      </c>
      <c r="H87" s="88">
        <f t="shared" si="10"/>
        <v>0.004159864747377831</v>
      </c>
      <c r="I87" s="34">
        <f aca="true" t="shared" si="12" ref="I87:I93">(F87/$F$691)*100</f>
        <v>0.003481911899439487</v>
      </c>
      <c r="J87" s="77"/>
    </row>
    <row r="88" spans="1:10" ht="14.25" customHeight="1">
      <c r="A88" s="124"/>
      <c r="B88" s="116"/>
      <c r="C88" s="4" t="s">
        <v>80</v>
      </c>
      <c r="D88" s="4" t="s">
        <v>329</v>
      </c>
      <c r="E88" s="6">
        <v>44000</v>
      </c>
      <c r="F88" s="28">
        <v>50500</v>
      </c>
      <c r="G88" s="35">
        <f>(F88/E88)*100</f>
        <v>114.77272727272727</v>
      </c>
      <c r="H88" s="88">
        <f t="shared" si="10"/>
        <v>0.18772722962525595</v>
      </c>
      <c r="I88" s="34">
        <f t="shared" si="12"/>
        <v>0.1758365509216941</v>
      </c>
      <c r="J88" s="77"/>
    </row>
    <row r="89" spans="1:10" ht="20.25" customHeight="1">
      <c r="A89" s="124"/>
      <c r="B89" s="116"/>
      <c r="C89" s="4"/>
      <c r="D89" s="3" t="s">
        <v>296</v>
      </c>
      <c r="E89" s="5"/>
      <c r="F89" s="38">
        <v>6500</v>
      </c>
      <c r="G89" s="39"/>
      <c r="H89" s="89">
        <f t="shared" si="10"/>
        <v>0</v>
      </c>
      <c r="I89" s="64">
        <f t="shared" si="12"/>
        <v>0.02263242734635667</v>
      </c>
      <c r="J89" s="77">
        <v>6500</v>
      </c>
    </row>
    <row r="90" spans="1:10" ht="12.75">
      <c r="A90" s="124"/>
      <c r="B90" s="116"/>
      <c r="C90" s="4" t="s">
        <v>110</v>
      </c>
      <c r="D90" s="4" t="s">
        <v>90</v>
      </c>
      <c r="E90" s="6">
        <v>2700</v>
      </c>
      <c r="F90" s="28">
        <v>3000</v>
      </c>
      <c r="G90" s="35">
        <f>(F90/E90)*100</f>
        <v>111.11111111111111</v>
      </c>
      <c r="H90" s="88">
        <f t="shared" si="10"/>
        <v>0.011519625454277071</v>
      </c>
      <c r="I90" s="34">
        <f t="shared" si="12"/>
        <v>0.010445735698318461</v>
      </c>
      <c r="J90" s="77"/>
    </row>
    <row r="91" spans="1:10" ht="13.5" customHeight="1">
      <c r="A91" s="124"/>
      <c r="B91" s="116"/>
      <c r="C91" s="4">
        <v>4520</v>
      </c>
      <c r="D91" s="4" t="s">
        <v>103</v>
      </c>
      <c r="E91" s="6">
        <v>600</v>
      </c>
      <c r="F91" s="28">
        <v>800</v>
      </c>
      <c r="G91" s="35">
        <f>(F91/E91)*100</f>
        <v>133.33333333333331</v>
      </c>
      <c r="H91" s="88">
        <f t="shared" si="10"/>
        <v>0.0025599167676171267</v>
      </c>
      <c r="I91" s="34">
        <f t="shared" si="12"/>
        <v>0.00278552951955159</v>
      </c>
      <c r="J91" s="77"/>
    </row>
    <row r="92" spans="1:10" ht="12.75" customHeight="1">
      <c r="A92" s="124"/>
      <c r="B92" s="116"/>
      <c r="C92" s="84" t="s">
        <v>38</v>
      </c>
      <c r="D92" s="22" t="s">
        <v>312</v>
      </c>
      <c r="E92" s="44">
        <v>59200</v>
      </c>
      <c r="F92" s="44">
        <v>47329</v>
      </c>
      <c r="G92" s="35">
        <f>(F92/E92)*100</f>
        <v>79.94763513513513</v>
      </c>
      <c r="H92" s="88">
        <f t="shared" si="10"/>
        <v>0.25257845440488985</v>
      </c>
      <c r="I92" s="34">
        <f t="shared" si="12"/>
        <v>0.16479540828857148</v>
      </c>
      <c r="J92" s="77"/>
    </row>
    <row r="93" spans="1:10" ht="21" customHeight="1">
      <c r="A93" s="124"/>
      <c r="B93" s="116"/>
      <c r="C93" s="86"/>
      <c r="D93" s="3" t="s">
        <v>296</v>
      </c>
      <c r="E93" s="44"/>
      <c r="F93" s="44">
        <v>35329</v>
      </c>
      <c r="G93" s="35"/>
      <c r="H93" s="89">
        <f t="shared" si="10"/>
        <v>0</v>
      </c>
      <c r="I93" s="34">
        <f t="shared" si="12"/>
        <v>0.12301246549529764</v>
      </c>
      <c r="J93" s="77">
        <v>35329</v>
      </c>
    </row>
    <row r="94" spans="1:10" ht="13.5" customHeight="1">
      <c r="A94" s="124"/>
      <c r="B94" s="116"/>
      <c r="C94" s="85">
        <v>6057</v>
      </c>
      <c r="D94" s="22" t="s">
        <v>41</v>
      </c>
      <c r="E94" s="6">
        <v>8200</v>
      </c>
      <c r="F94" s="6"/>
      <c r="G94" s="35">
        <f aca="true" t="shared" si="13" ref="G94:G99">(F94/E94)*100</f>
        <v>0</v>
      </c>
      <c r="H94" s="88">
        <f t="shared" si="10"/>
        <v>0.03498552915743407</v>
      </c>
      <c r="I94" s="34"/>
      <c r="J94" s="77"/>
    </row>
    <row r="95" spans="1:10" ht="14.25" customHeight="1">
      <c r="A95" s="124"/>
      <c r="B95" s="116"/>
      <c r="C95" s="84">
        <v>6059</v>
      </c>
      <c r="D95" s="22" t="s">
        <v>41</v>
      </c>
      <c r="E95" s="44">
        <v>7000</v>
      </c>
      <c r="F95" s="44"/>
      <c r="G95" s="35">
        <f t="shared" si="13"/>
        <v>0</v>
      </c>
      <c r="H95" s="88">
        <f t="shared" si="10"/>
        <v>0.029865695622199814</v>
      </c>
      <c r="I95" s="34">
        <f aca="true" t="shared" si="14" ref="I95:I124">(F95/$F$691)*100</f>
        <v>0</v>
      </c>
      <c r="J95" s="77"/>
    </row>
    <row r="96" spans="1:10" ht="13.5" customHeight="1">
      <c r="A96" s="124"/>
      <c r="B96" s="116"/>
      <c r="C96" s="84">
        <v>6060</v>
      </c>
      <c r="D96" s="22" t="s">
        <v>48</v>
      </c>
      <c r="E96" s="44">
        <v>3800</v>
      </c>
      <c r="F96" s="44"/>
      <c r="G96" s="35">
        <f t="shared" si="13"/>
        <v>0</v>
      </c>
      <c r="H96" s="88">
        <f t="shared" si="10"/>
        <v>0.016212806194908468</v>
      </c>
      <c r="I96" s="34">
        <f t="shared" si="14"/>
        <v>0</v>
      </c>
      <c r="J96" s="77"/>
    </row>
    <row r="97" spans="1:10" ht="15.75" customHeight="1">
      <c r="A97" s="135" t="s">
        <v>113</v>
      </c>
      <c r="B97" s="4"/>
      <c r="C97" s="4"/>
      <c r="D97" s="3" t="s">
        <v>14</v>
      </c>
      <c r="E97" s="5">
        <f>E99+E101</f>
        <v>45848</v>
      </c>
      <c r="F97" s="5">
        <f>F99+F101</f>
        <v>35928</v>
      </c>
      <c r="G97" s="35">
        <f t="shared" si="13"/>
        <v>78.36328738440062</v>
      </c>
      <c r="H97" s="89">
        <f t="shared" si="10"/>
        <v>0.1956117732695167</v>
      </c>
      <c r="I97" s="34">
        <f t="shared" si="14"/>
        <v>0.1250981307230619</v>
      </c>
      <c r="J97" s="77"/>
    </row>
    <row r="98" spans="1:10" s="69" customFormat="1" ht="12.75">
      <c r="A98" s="135"/>
      <c r="B98" s="4"/>
      <c r="C98" s="4"/>
      <c r="D98" s="8" t="s">
        <v>232</v>
      </c>
      <c r="E98" s="6">
        <f>E99+E101</f>
        <v>45848</v>
      </c>
      <c r="F98" s="6">
        <f>F99+F101</f>
        <v>35928</v>
      </c>
      <c r="G98" s="35">
        <f t="shared" si="13"/>
        <v>78.36328738440062</v>
      </c>
      <c r="H98" s="88">
        <f t="shared" si="10"/>
        <v>0.1956117732695167</v>
      </c>
      <c r="I98" s="34">
        <f t="shared" si="14"/>
        <v>0.1250981307230619</v>
      </c>
      <c r="J98" s="77"/>
    </row>
    <row r="99" spans="1:10" ht="12" customHeight="1">
      <c r="A99" s="125"/>
      <c r="B99" s="113" t="s">
        <v>111</v>
      </c>
      <c r="C99" s="3"/>
      <c r="D99" s="3" t="s">
        <v>15</v>
      </c>
      <c r="E99" s="5">
        <f>E100</f>
        <v>43648</v>
      </c>
      <c r="F99" s="5">
        <f>F100</f>
        <v>35428</v>
      </c>
      <c r="G99" s="35">
        <f t="shared" si="13"/>
        <v>81.1675219941349</v>
      </c>
      <c r="H99" s="89">
        <f t="shared" si="10"/>
        <v>0.18622541178825391</v>
      </c>
      <c r="I99" s="34">
        <f t="shared" si="14"/>
        <v>0.12335717477334215</v>
      </c>
      <c r="J99" s="77"/>
    </row>
    <row r="100" spans="1:10" ht="12.75">
      <c r="A100" s="125"/>
      <c r="B100" s="118"/>
      <c r="C100" s="4" t="s">
        <v>80</v>
      </c>
      <c r="D100" s="4" t="s">
        <v>89</v>
      </c>
      <c r="E100" s="6">
        <v>43648</v>
      </c>
      <c r="F100" s="28">
        <v>35428</v>
      </c>
      <c r="G100" s="51">
        <f>(F97/E97)*100</f>
        <v>78.36328738440062</v>
      </c>
      <c r="H100" s="88">
        <f t="shared" si="10"/>
        <v>0.18622541178825391</v>
      </c>
      <c r="I100" s="34">
        <f t="shared" si="14"/>
        <v>0.12335717477334215</v>
      </c>
      <c r="J100" s="77"/>
    </row>
    <row r="101" spans="1:10" ht="15" customHeight="1">
      <c r="A101" s="125"/>
      <c r="B101" s="119" t="s">
        <v>16</v>
      </c>
      <c r="C101" s="4"/>
      <c r="D101" s="3" t="s">
        <v>112</v>
      </c>
      <c r="E101" s="5">
        <f>E102+E103</f>
        <v>2200</v>
      </c>
      <c r="F101" s="5">
        <f>F102+F103</f>
        <v>500</v>
      </c>
      <c r="G101" s="52">
        <f aca="true" t="shared" si="15" ref="G101:G106">(F101/E101)*100</f>
        <v>22.727272727272727</v>
      </c>
      <c r="H101" s="89">
        <f t="shared" si="10"/>
        <v>0.009386361481262798</v>
      </c>
      <c r="I101" s="64">
        <f t="shared" si="14"/>
        <v>0.0017409559497197436</v>
      </c>
      <c r="J101" s="77"/>
    </row>
    <row r="102" spans="1:10" ht="12" customHeight="1">
      <c r="A102" s="125"/>
      <c r="B102" s="120"/>
      <c r="C102" s="4" t="s">
        <v>102</v>
      </c>
      <c r="D102" s="4" t="s">
        <v>76</v>
      </c>
      <c r="E102" s="6">
        <v>200</v>
      </c>
      <c r="F102" s="28">
        <v>200</v>
      </c>
      <c r="G102" s="51">
        <f t="shared" si="15"/>
        <v>100</v>
      </c>
      <c r="H102" s="88">
        <f t="shared" si="10"/>
        <v>0.0008533055892057088</v>
      </c>
      <c r="I102" s="34">
        <f t="shared" si="14"/>
        <v>0.0006963823798878975</v>
      </c>
      <c r="J102" s="77"/>
    </row>
    <row r="103" spans="1:10" ht="12.75">
      <c r="A103" s="125"/>
      <c r="B103" s="120"/>
      <c r="C103" s="4" t="s">
        <v>80</v>
      </c>
      <c r="D103" s="4" t="s">
        <v>89</v>
      </c>
      <c r="E103" s="6">
        <v>2000</v>
      </c>
      <c r="F103" s="28">
        <v>300</v>
      </c>
      <c r="G103" s="51">
        <f t="shared" si="15"/>
        <v>15</v>
      </c>
      <c r="H103" s="88">
        <f t="shared" si="10"/>
        <v>0.008533055892057089</v>
      </c>
      <c r="I103" s="34">
        <f t="shared" si="14"/>
        <v>0.001044573569831846</v>
      </c>
      <c r="J103" s="77"/>
    </row>
    <row r="104" spans="1:10" ht="16.5" customHeight="1">
      <c r="A104" s="137" t="s">
        <v>49</v>
      </c>
      <c r="B104" s="4"/>
      <c r="C104" s="4"/>
      <c r="D104" s="3" t="s">
        <v>17</v>
      </c>
      <c r="E104" s="5">
        <f>E108+E118+E125+E152</f>
        <v>2257941.59</v>
      </c>
      <c r="F104" s="5">
        <f>F108+F118+F125+F152</f>
        <v>2447207.3</v>
      </c>
      <c r="G104" s="52">
        <f t="shared" si="15"/>
        <v>108.38222347461166</v>
      </c>
      <c r="H104" s="89">
        <f t="shared" si="10"/>
        <v>9.633570894235126</v>
      </c>
      <c r="I104" s="64">
        <f t="shared" si="14"/>
        <v>8.520960218265177</v>
      </c>
      <c r="J104" s="77"/>
    </row>
    <row r="105" spans="1:10" s="69" customFormat="1" ht="12.75">
      <c r="A105" s="138"/>
      <c r="B105" s="4"/>
      <c r="C105" s="4"/>
      <c r="D105" s="8" t="s">
        <v>232</v>
      </c>
      <c r="E105" s="6">
        <f>E104-E106</f>
        <v>2252606.59</v>
      </c>
      <c r="F105" s="6">
        <f>F104-F106</f>
        <v>2434487.3</v>
      </c>
      <c r="G105" s="51">
        <f t="shared" si="15"/>
        <v>108.07423323750464</v>
      </c>
      <c r="H105" s="88">
        <f t="shared" si="10"/>
        <v>9.610808967643063</v>
      </c>
      <c r="I105" s="34">
        <f t="shared" si="14"/>
        <v>8.476670298904308</v>
      </c>
      <c r="J105" s="77"/>
    </row>
    <row r="106" spans="1:10" s="69" customFormat="1" ht="12.75">
      <c r="A106" s="138"/>
      <c r="B106" s="4"/>
      <c r="C106" s="4"/>
      <c r="D106" s="8" t="s">
        <v>233</v>
      </c>
      <c r="E106" s="6">
        <f>E127</f>
        <v>5335</v>
      </c>
      <c r="F106" s="6">
        <f>F127</f>
        <v>12720</v>
      </c>
      <c r="G106" s="51">
        <f t="shared" si="15"/>
        <v>238.42549203373946</v>
      </c>
      <c r="H106" s="88">
        <f t="shared" si="10"/>
        <v>0.022761926592062283</v>
      </c>
      <c r="I106" s="34">
        <f t="shared" si="14"/>
        <v>0.044289919360870275</v>
      </c>
      <c r="J106" s="77"/>
    </row>
    <row r="107" spans="1:10" s="69" customFormat="1" ht="12.75">
      <c r="A107" s="138"/>
      <c r="B107" s="4"/>
      <c r="C107" s="4"/>
      <c r="D107" s="23" t="s">
        <v>267</v>
      </c>
      <c r="E107" s="27">
        <f>SUM(E105:E106)</f>
        <v>2257941.59</v>
      </c>
      <c r="F107" s="27">
        <f>SUM(F105:F106)</f>
        <v>2447207.3</v>
      </c>
      <c r="G107" s="51"/>
      <c r="H107" s="88">
        <f t="shared" si="10"/>
        <v>9.633570894235126</v>
      </c>
      <c r="I107" s="34">
        <f t="shared" si="14"/>
        <v>8.520960218265177</v>
      </c>
      <c r="J107" s="77"/>
    </row>
    <row r="108" spans="1:10" ht="12.75">
      <c r="A108" s="126"/>
      <c r="B108" s="119" t="s">
        <v>50</v>
      </c>
      <c r="C108" s="3"/>
      <c r="D108" s="3" t="s">
        <v>51</v>
      </c>
      <c r="E108" s="5">
        <f>E111+E112+E113+E114+E115+E116+E117</f>
        <v>143536</v>
      </c>
      <c r="F108" s="5">
        <f>F111+F112+F113+F114+F115+F116+F117</f>
        <v>132166.7</v>
      </c>
      <c r="G108" s="52">
        <f>(F108/E108)*100</f>
        <v>92.07912997436183</v>
      </c>
      <c r="H108" s="89">
        <f t="shared" si="10"/>
        <v>0.6124003552611531</v>
      </c>
      <c r="I108" s="64">
        <f t="shared" si="14"/>
        <v>0.4601928054396489</v>
      </c>
      <c r="J108" s="77"/>
    </row>
    <row r="109" spans="1:10" ht="12.75">
      <c r="A109" s="126"/>
      <c r="B109" s="120"/>
      <c r="C109" s="8"/>
      <c r="D109" s="8" t="s">
        <v>114</v>
      </c>
      <c r="E109" s="6">
        <v>60800</v>
      </c>
      <c r="F109" s="6">
        <v>52911</v>
      </c>
      <c r="G109" s="52"/>
      <c r="H109" s="88">
        <f t="shared" si="10"/>
        <v>0.2594048991185355</v>
      </c>
      <c r="I109" s="34">
        <f t="shared" si="14"/>
        <v>0.1842314405112427</v>
      </c>
      <c r="J109" s="77"/>
    </row>
    <row r="110" spans="1:10" ht="12.75">
      <c r="A110" s="126"/>
      <c r="B110" s="120"/>
      <c r="C110" s="8"/>
      <c r="D110" s="8" t="s">
        <v>115</v>
      </c>
      <c r="E110" s="6">
        <v>82736</v>
      </c>
      <c r="F110" s="6">
        <v>71655.7</v>
      </c>
      <c r="G110" s="52"/>
      <c r="H110" s="88">
        <f t="shared" si="10"/>
        <v>0.3529954561426176</v>
      </c>
      <c r="I110" s="34">
        <f t="shared" si="14"/>
        <v>0.24949883449266608</v>
      </c>
      <c r="J110" s="77"/>
    </row>
    <row r="111" spans="1:10" ht="12.75">
      <c r="A111" s="126"/>
      <c r="B111" s="120"/>
      <c r="C111" s="4">
        <v>4010</v>
      </c>
      <c r="D111" s="4" t="s">
        <v>96</v>
      </c>
      <c r="E111" s="6">
        <v>102636</v>
      </c>
      <c r="F111" s="6">
        <v>94684.46</v>
      </c>
      <c r="G111" s="51">
        <f aca="true" t="shared" si="16" ref="G111:G117">(F111/E111)*100</f>
        <v>92.25267937176041</v>
      </c>
      <c r="H111" s="88">
        <f t="shared" si="10"/>
        <v>0.4378993622685857</v>
      </c>
      <c r="I111" s="34">
        <f t="shared" si="14"/>
        <v>0.32968294796600217</v>
      </c>
      <c r="J111" s="77"/>
    </row>
    <row r="112" spans="1:10" ht="12.75">
      <c r="A112" s="126"/>
      <c r="B112" s="120"/>
      <c r="C112" s="4">
        <v>4040</v>
      </c>
      <c r="D112" s="4" t="s">
        <v>98</v>
      </c>
      <c r="E112" s="6">
        <v>7500</v>
      </c>
      <c r="F112" s="6">
        <v>7600</v>
      </c>
      <c r="G112" s="51">
        <f t="shared" si="16"/>
        <v>101.33333333333334</v>
      </c>
      <c r="H112" s="88">
        <f t="shared" si="10"/>
        <v>0.03199895959521409</v>
      </c>
      <c r="I112" s="34">
        <f t="shared" si="14"/>
        <v>0.026462530435740105</v>
      </c>
      <c r="J112" s="77"/>
    </row>
    <row r="113" spans="1:10" ht="12.75">
      <c r="A113" s="126"/>
      <c r="B113" s="120"/>
      <c r="C113" s="4">
        <v>4110</v>
      </c>
      <c r="D113" s="4" t="s">
        <v>86</v>
      </c>
      <c r="E113" s="6">
        <v>18000</v>
      </c>
      <c r="F113" s="6">
        <v>14562.47</v>
      </c>
      <c r="G113" s="51">
        <f t="shared" si="16"/>
        <v>80.90261111111111</v>
      </c>
      <c r="H113" s="88">
        <f t="shared" si="10"/>
        <v>0.0767975030285138</v>
      </c>
      <c r="I113" s="34">
        <f t="shared" si="14"/>
        <v>0.05070523757823055</v>
      </c>
      <c r="J113" s="77"/>
    </row>
    <row r="114" spans="1:10" ht="12.75">
      <c r="A114" s="126"/>
      <c r="B114" s="120"/>
      <c r="C114" s="4">
        <v>4120</v>
      </c>
      <c r="D114" s="4" t="s">
        <v>105</v>
      </c>
      <c r="E114" s="6">
        <v>3000</v>
      </c>
      <c r="F114" s="6">
        <v>2319.77</v>
      </c>
      <c r="G114" s="51">
        <f t="shared" si="16"/>
        <v>77.32566666666668</v>
      </c>
      <c r="H114" s="88">
        <f t="shared" si="10"/>
        <v>0.012799583838085632</v>
      </c>
      <c r="I114" s="34">
        <f t="shared" si="14"/>
        <v>0.008077234766962739</v>
      </c>
      <c r="J114" s="77"/>
    </row>
    <row r="115" spans="1:10" ht="12.75">
      <c r="A115" s="126"/>
      <c r="B115" s="120"/>
      <c r="C115" s="4">
        <v>4210</v>
      </c>
      <c r="D115" s="4" t="s">
        <v>76</v>
      </c>
      <c r="E115" s="6">
        <v>7000</v>
      </c>
      <c r="F115" s="6">
        <v>8400</v>
      </c>
      <c r="G115" s="51">
        <f t="shared" si="16"/>
        <v>120</v>
      </c>
      <c r="H115" s="88">
        <f t="shared" si="10"/>
        <v>0.029865695622199814</v>
      </c>
      <c r="I115" s="34">
        <f t="shared" si="14"/>
        <v>0.029248059955291693</v>
      </c>
      <c r="J115" s="77"/>
    </row>
    <row r="116" spans="1:10" ht="13.5" customHeight="1">
      <c r="A116" s="126"/>
      <c r="B116" s="120"/>
      <c r="C116" s="4">
        <v>4300</v>
      </c>
      <c r="D116" s="4" t="s">
        <v>89</v>
      </c>
      <c r="E116" s="6">
        <v>2000</v>
      </c>
      <c r="F116" s="6">
        <v>1500</v>
      </c>
      <c r="G116" s="51">
        <f t="shared" si="16"/>
        <v>75</v>
      </c>
      <c r="H116" s="88">
        <f t="shared" si="10"/>
        <v>0.008533055892057089</v>
      </c>
      <c r="I116" s="34">
        <f t="shared" si="14"/>
        <v>0.005222867849159231</v>
      </c>
      <c r="J116" s="77"/>
    </row>
    <row r="117" spans="1:10" ht="12" customHeight="1">
      <c r="A117" s="126"/>
      <c r="B117" s="120"/>
      <c r="C117" s="4">
        <v>4440</v>
      </c>
      <c r="D117" s="4" t="s">
        <v>136</v>
      </c>
      <c r="E117" s="6">
        <v>3400</v>
      </c>
      <c r="F117" s="6">
        <v>3100</v>
      </c>
      <c r="G117" s="51">
        <f t="shared" si="16"/>
        <v>91.17647058823529</v>
      </c>
      <c r="H117" s="88">
        <f t="shared" si="10"/>
        <v>0.01450619501649705</v>
      </c>
      <c r="I117" s="34">
        <f t="shared" si="14"/>
        <v>0.01079392688826241</v>
      </c>
      <c r="J117" s="77"/>
    </row>
    <row r="118" spans="1:10" ht="12.75">
      <c r="A118" s="126"/>
      <c r="B118" s="142" t="s">
        <v>119</v>
      </c>
      <c r="C118" s="3"/>
      <c r="D118" s="3" t="s">
        <v>120</v>
      </c>
      <c r="E118" s="5">
        <f>E120+E121+E122+E123+E124</f>
        <v>69400</v>
      </c>
      <c r="F118" s="5">
        <f>F120+F121+F122+F123+F124</f>
        <v>80520</v>
      </c>
      <c r="G118" s="52">
        <f aca="true" t="shared" si="17" ref="G118:G123">(F118/E118)*100</f>
        <v>116.02305475504322</v>
      </c>
      <c r="H118" s="89">
        <f t="shared" si="10"/>
        <v>0.296097039454381</v>
      </c>
      <c r="I118" s="64">
        <f t="shared" si="14"/>
        <v>0.2803635461428675</v>
      </c>
      <c r="J118" s="77"/>
    </row>
    <row r="119" spans="1:10" s="18" customFormat="1" ht="12.75">
      <c r="A119" s="126"/>
      <c r="B119" s="143"/>
      <c r="C119" s="8"/>
      <c r="D119" s="8" t="s">
        <v>232</v>
      </c>
      <c r="E119" s="11">
        <f>E120+E121+E122+E123+E124</f>
        <v>69400</v>
      </c>
      <c r="F119" s="11">
        <f>F120+F121+F122+F123+F124</f>
        <v>80520</v>
      </c>
      <c r="G119" s="51">
        <f t="shared" si="17"/>
        <v>116.02305475504322</v>
      </c>
      <c r="H119" s="88">
        <f t="shared" si="10"/>
        <v>0.296097039454381</v>
      </c>
      <c r="I119" s="34">
        <f t="shared" si="14"/>
        <v>0.2803635461428675</v>
      </c>
      <c r="J119" s="79"/>
    </row>
    <row r="120" spans="1:10" ht="12.75">
      <c r="A120" s="126"/>
      <c r="B120" s="144"/>
      <c r="C120" s="4" t="s">
        <v>121</v>
      </c>
      <c r="D120" s="4" t="s">
        <v>122</v>
      </c>
      <c r="E120" s="6">
        <v>53700</v>
      </c>
      <c r="F120" s="28">
        <v>65000</v>
      </c>
      <c r="G120" s="51">
        <f t="shared" si="17"/>
        <v>121.04283054003724</v>
      </c>
      <c r="H120" s="88">
        <f t="shared" si="10"/>
        <v>0.22911255070173284</v>
      </c>
      <c r="I120" s="34">
        <f t="shared" si="14"/>
        <v>0.22632427346356665</v>
      </c>
      <c r="J120" s="77"/>
    </row>
    <row r="121" spans="1:10" ht="12.75">
      <c r="A121" s="126"/>
      <c r="B121" s="144"/>
      <c r="C121" s="4" t="s">
        <v>102</v>
      </c>
      <c r="D121" s="4" t="s">
        <v>76</v>
      </c>
      <c r="E121" s="6">
        <v>8000</v>
      </c>
      <c r="F121" s="28">
        <v>10000</v>
      </c>
      <c r="G121" s="51">
        <f t="shared" si="17"/>
        <v>125</v>
      </c>
      <c r="H121" s="88">
        <f t="shared" si="10"/>
        <v>0.034132223568228356</v>
      </c>
      <c r="I121" s="34">
        <f t="shared" si="14"/>
        <v>0.034819118994394875</v>
      </c>
      <c r="J121" s="77"/>
    </row>
    <row r="122" spans="1:10" ht="12.75">
      <c r="A122" s="126"/>
      <c r="B122" s="144"/>
      <c r="C122" s="4" t="s">
        <v>80</v>
      </c>
      <c r="D122" s="4" t="s">
        <v>89</v>
      </c>
      <c r="E122" s="6">
        <v>7500</v>
      </c>
      <c r="F122" s="28">
        <v>5120</v>
      </c>
      <c r="G122" s="51">
        <f t="shared" si="17"/>
        <v>68.26666666666667</v>
      </c>
      <c r="H122" s="88">
        <f t="shared" si="10"/>
        <v>0.03199895959521409</v>
      </c>
      <c r="I122" s="34">
        <f t="shared" si="14"/>
        <v>0.017827388925130173</v>
      </c>
      <c r="J122" s="77"/>
    </row>
    <row r="123" spans="1:10" ht="12.75">
      <c r="A123" s="126"/>
      <c r="B123" s="144"/>
      <c r="C123" s="4" t="s">
        <v>123</v>
      </c>
      <c r="D123" s="4" t="s">
        <v>124</v>
      </c>
      <c r="E123" s="6">
        <v>200</v>
      </c>
      <c r="F123" s="28">
        <v>200</v>
      </c>
      <c r="G123" s="51">
        <f t="shared" si="17"/>
        <v>100</v>
      </c>
      <c r="H123" s="88">
        <f t="shared" si="10"/>
        <v>0.0008533055892057088</v>
      </c>
      <c r="I123" s="34">
        <f t="shared" si="14"/>
        <v>0.0006963823798878975</v>
      </c>
      <c r="J123" s="77"/>
    </row>
    <row r="124" spans="1:10" ht="12.75">
      <c r="A124" s="126"/>
      <c r="B124" s="144"/>
      <c r="C124" s="4" t="s">
        <v>125</v>
      </c>
      <c r="D124" s="4" t="s">
        <v>126</v>
      </c>
      <c r="E124" s="6"/>
      <c r="F124" s="28">
        <v>200</v>
      </c>
      <c r="G124" s="51"/>
      <c r="H124" s="88">
        <f t="shared" si="10"/>
        <v>0</v>
      </c>
      <c r="I124" s="34">
        <f t="shared" si="14"/>
        <v>0.0006963823798878975</v>
      </c>
      <c r="J124" s="77"/>
    </row>
    <row r="125" spans="1:10" ht="12.75">
      <c r="A125" s="126"/>
      <c r="B125" s="113" t="s">
        <v>52</v>
      </c>
      <c r="C125" s="3"/>
      <c r="D125" s="3" t="s">
        <v>53</v>
      </c>
      <c r="E125" s="5">
        <f>E128+E129+E130+E131+E132+E133+E134+E135+E136+E137+E138+E139+E140+E144+E145+E146+E147+E148+E151+E141+E142+E143+E150+E149+E145</f>
        <v>1997765.59</v>
      </c>
      <c r="F125" s="5">
        <f>F128+F129+F130+F131+F132+F133+F134+F135+F136+F137+F138+F139+F140+F144+F145+F146+F147+F148+F151+F141+F142+F143+F150+F149</f>
        <v>2106390.5999999996</v>
      </c>
      <c r="G125" s="52">
        <f aca="true" t="shared" si="18" ref="G125:G148">(F125/E125)*100</f>
        <v>105.43732510679591</v>
      </c>
      <c r="H125" s="89">
        <f t="shared" si="10"/>
        <v>8.523522719349204</v>
      </c>
      <c r="I125" s="64">
        <f aca="true" t="shared" si="19" ref="I125:I148">(F125/$F$691)*100</f>
        <v>7.33426649500748</v>
      </c>
      <c r="J125" s="77"/>
    </row>
    <row r="126" spans="1:10" s="18" customFormat="1" ht="14.25" customHeight="1">
      <c r="A126" s="126"/>
      <c r="B126" s="114"/>
      <c r="C126" s="8"/>
      <c r="D126" s="23" t="s">
        <v>232</v>
      </c>
      <c r="E126" s="11">
        <f>E128+E129+E130+E131+E132+E133+E134+E135+E136+E137+E138+E139+E140+E141+E142+E143+E144+E145+E146+E147+E148+E150+E149</f>
        <v>1992330.59</v>
      </c>
      <c r="F126" s="11">
        <f>F128+F129+F130+F131+F132+F133+F134+F135+F136+F137+F138+F139+F140+F141+F142+F143+F144+F145+F146+F147+F148+F150+F149</f>
        <v>2093670.5999999999</v>
      </c>
      <c r="G126" s="51">
        <f t="shared" si="18"/>
        <v>105.08650574902832</v>
      </c>
      <c r="H126" s="88">
        <f t="shared" si="10"/>
        <v>8.500334139962538</v>
      </c>
      <c r="I126" s="34">
        <f t="shared" si="19"/>
        <v>7.289976575646611</v>
      </c>
      <c r="J126" s="79"/>
    </row>
    <row r="127" spans="1:10" s="18" customFormat="1" ht="12.75">
      <c r="A127" s="126"/>
      <c r="B127" s="114"/>
      <c r="C127" s="8"/>
      <c r="D127" s="8" t="s">
        <v>240</v>
      </c>
      <c r="E127" s="11">
        <f>E151</f>
        <v>5335</v>
      </c>
      <c r="F127" s="11">
        <f>F151</f>
        <v>12720</v>
      </c>
      <c r="G127" s="51">
        <f t="shared" si="18"/>
        <v>238.42549203373946</v>
      </c>
      <c r="H127" s="88">
        <f t="shared" si="10"/>
        <v>0.022761926592062283</v>
      </c>
      <c r="I127" s="34">
        <f t="shared" si="19"/>
        <v>0.044289919360870275</v>
      </c>
      <c r="J127" s="79"/>
    </row>
    <row r="128" spans="1:10" ht="15" customHeight="1">
      <c r="A128" s="126"/>
      <c r="B128" s="116"/>
      <c r="C128" s="4" t="s">
        <v>94</v>
      </c>
      <c r="D128" s="4" t="s">
        <v>127</v>
      </c>
      <c r="E128" s="6">
        <v>8728.03</v>
      </c>
      <c r="F128" s="28">
        <v>11766</v>
      </c>
      <c r="G128" s="51">
        <f t="shared" si="18"/>
        <v>134.80705267969978</v>
      </c>
      <c r="H128" s="88">
        <f t="shared" si="10"/>
        <v>0.03723838390877552</v>
      </c>
      <c r="I128" s="34">
        <f t="shared" si="19"/>
        <v>0.040968175408805006</v>
      </c>
      <c r="J128" s="77"/>
    </row>
    <row r="129" spans="1:10" ht="12.75">
      <c r="A129" s="126"/>
      <c r="B129" s="116"/>
      <c r="C129" s="4" t="s">
        <v>95</v>
      </c>
      <c r="D129" s="4" t="s">
        <v>96</v>
      </c>
      <c r="E129" s="6">
        <v>1280891</v>
      </c>
      <c r="F129" s="28">
        <v>1324993.44</v>
      </c>
      <c r="G129" s="51">
        <f t="shared" si="18"/>
        <v>103.44310640015426</v>
      </c>
      <c r="H129" s="88">
        <f t="shared" si="10"/>
        <v>5.464957247316448</v>
      </c>
      <c r="I129" s="34">
        <f t="shared" si="19"/>
        <v>4.61351042541526</v>
      </c>
      <c r="J129" s="77"/>
    </row>
    <row r="130" spans="1:10" ht="12.75">
      <c r="A130" s="126"/>
      <c r="B130" s="116"/>
      <c r="C130" s="4" t="s">
        <v>97</v>
      </c>
      <c r="D130" s="4" t="s">
        <v>98</v>
      </c>
      <c r="E130" s="6">
        <v>95000</v>
      </c>
      <c r="F130" s="28">
        <v>97000</v>
      </c>
      <c r="G130" s="51">
        <f t="shared" si="18"/>
        <v>102.10526315789474</v>
      </c>
      <c r="H130" s="88">
        <f t="shared" si="10"/>
        <v>0.40532015487271167</v>
      </c>
      <c r="I130" s="34">
        <f t="shared" si="19"/>
        <v>0.3377454542456303</v>
      </c>
      <c r="J130" s="77"/>
    </row>
    <row r="131" spans="1:10" ht="12.75">
      <c r="A131" s="126"/>
      <c r="B131" s="116"/>
      <c r="C131" s="4" t="s">
        <v>99</v>
      </c>
      <c r="D131" s="4" t="s">
        <v>86</v>
      </c>
      <c r="E131" s="6">
        <v>190015</v>
      </c>
      <c r="F131" s="28">
        <v>193500</v>
      </c>
      <c r="G131" s="51">
        <f t="shared" si="18"/>
        <v>101.83406573165277</v>
      </c>
      <c r="H131" s="88">
        <f t="shared" si="10"/>
        <v>0.8107043076646139</v>
      </c>
      <c r="I131" s="34">
        <f t="shared" si="19"/>
        <v>0.6737499525415408</v>
      </c>
      <c r="J131" s="77"/>
    </row>
    <row r="132" spans="1:10" ht="12.75">
      <c r="A132" s="126"/>
      <c r="B132" s="116"/>
      <c r="C132" s="4" t="s">
        <v>100</v>
      </c>
      <c r="D132" s="4" t="s">
        <v>105</v>
      </c>
      <c r="E132" s="6">
        <v>27195</v>
      </c>
      <c r="F132" s="28">
        <v>32000</v>
      </c>
      <c r="G132" s="51">
        <f t="shared" si="18"/>
        <v>117.66868909726051</v>
      </c>
      <c r="H132" s="88">
        <f t="shared" si="10"/>
        <v>0.11602822749224627</v>
      </c>
      <c r="I132" s="34">
        <f t="shared" si="19"/>
        <v>0.11142118078206359</v>
      </c>
      <c r="J132" s="77"/>
    </row>
    <row r="133" spans="1:10" ht="22.5">
      <c r="A133" s="126"/>
      <c r="B133" s="116"/>
      <c r="C133" s="4" t="s">
        <v>128</v>
      </c>
      <c r="D133" s="4" t="s">
        <v>129</v>
      </c>
      <c r="E133" s="6">
        <v>17800</v>
      </c>
      <c r="F133" s="28">
        <v>19000</v>
      </c>
      <c r="G133" s="51">
        <f t="shared" si="18"/>
        <v>106.74157303370787</v>
      </c>
      <c r="H133" s="88">
        <f aca="true" t="shared" si="20" ref="H133:H196">(E133/$E$691)*100</f>
        <v>0.0759441974393081</v>
      </c>
      <c r="I133" s="34">
        <f t="shared" si="19"/>
        <v>0.06615632608935025</v>
      </c>
      <c r="J133" s="77"/>
    </row>
    <row r="134" spans="1:10" ht="12.75">
      <c r="A134" s="126"/>
      <c r="B134" s="116"/>
      <c r="C134" s="4" t="s">
        <v>101</v>
      </c>
      <c r="D134" s="4" t="s">
        <v>88</v>
      </c>
      <c r="E134" s="6">
        <v>15800</v>
      </c>
      <c r="F134" s="28">
        <v>16000</v>
      </c>
      <c r="G134" s="51">
        <f t="shared" si="18"/>
        <v>101.26582278481013</v>
      </c>
      <c r="H134" s="88">
        <f t="shared" si="20"/>
        <v>0.067411141547251</v>
      </c>
      <c r="I134" s="34">
        <f t="shared" si="19"/>
        <v>0.055710590391031795</v>
      </c>
      <c r="J134" s="77"/>
    </row>
    <row r="135" spans="1:10" ht="12.75">
      <c r="A135" s="126"/>
      <c r="B135" s="116"/>
      <c r="C135" s="4" t="s">
        <v>102</v>
      </c>
      <c r="D135" s="4" t="s">
        <v>76</v>
      </c>
      <c r="E135" s="6">
        <v>139202</v>
      </c>
      <c r="F135" s="28">
        <v>173472</v>
      </c>
      <c r="G135" s="51">
        <f t="shared" si="18"/>
        <v>124.6188991537478</v>
      </c>
      <c r="H135" s="88">
        <f t="shared" si="20"/>
        <v>0.5939092231430654</v>
      </c>
      <c r="I135" s="34">
        <f t="shared" si="19"/>
        <v>0.6040142210195667</v>
      </c>
      <c r="J135" s="77"/>
    </row>
    <row r="136" spans="1:10" ht="12.75">
      <c r="A136" s="126"/>
      <c r="B136" s="116"/>
      <c r="C136" s="4" t="s">
        <v>108</v>
      </c>
      <c r="D136" s="4" t="s">
        <v>77</v>
      </c>
      <c r="E136" s="6">
        <v>19346.03</v>
      </c>
      <c r="F136" s="28">
        <v>19560</v>
      </c>
      <c r="G136" s="51">
        <f t="shared" si="18"/>
        <v>101.10601503254158</v>
      </c>
      <c r="H136" s="88">
        <f t="shared" si="20"/>
        <v>0.08254037763970659</v>
      </c>
      <c r="I136" s="34">
        <f t="shared" si="19"/>
        <v>0.06810619675303638</v>
      </c>
      <c r="J136" s="77"/>
    </row>
    <row r="137" spans="1:10" ht="12.75">
      <c r="A137" s="126"/>
      <c r="B137" s="116"/>
      <c r="C137" s="4" t="s">
        <v>78</v>
      </c>
      <c r="D137" s="4" t="s">
        <v>79</v>
      </c>
      <c r="E137" s="6">
        <v>1000</v>
      </c>
      <c r="F137" s="28">
        <v>13720</v>
      </c>
      <c r="G137" s="51">
        <f t="shared" si="18"/>
        <v>1372</v>
      </c>
      <c r="H137" s="88">
        <f t="shared" si="20"/>
        <v>0.0042665279460285446</v>
      </c>
      <c r="I137" s="34">
        <f t="shared" si="19"/>
        <v>0.04777183126030976</v>
      </c>
      <c r="J137" s="77"/>
    </row>
    <row r="138" spans="1:10" ht="12.75">
      <c r="A138" s="126"/>
      <c r="B138" s="116"/>
      <c r="C138" s="4" t="s">
        <v>130</v>
      </c>
      <c r="D138" s="4" t="s">
        <v>93</v>
      </c>
      <c r="E138" s="6">
        <v>2100</v>
      </c>
      <c r="F138" s="28">
        <v>2125</v>
      </c>
      <c r="G138" s="51">
        <f t="shared" si="18"/>
        <v>101.19047619047619</v>
      </c>
      <c r="H138" s="88">
        <f t="shared" si="20"/>
        <v>0.008959708686659943</v>
      </c>
      <c r="I138" s="34">
        <f t="shared" si="19"/>
        <v>0.00739906278630891</v>
      </c>
      <c r="J138" s="77"/>
    </row>
    <row r="139" spans="1:10" ht="12.75">
      <c r="A139" s="126"/>
      <c r="B139" s="116"/>
      <c r="C139" s="4" t="s">
        <v>80</v>
      </c>
      <c r="D139" s="4" t="s">
        <v>89</v>
      </c>
      <c r="E139" s="6">
        <v>90886.29</v>
      </c>
      <c r="F139" s="28">
        <v>83615.76</v>
      </c>
      <c r="G139" s="51">
        <f t="shared" si="18"/>
        <v>92.00041062298835</v>
      </c>
      <c r="H139" s="88">
        <f t="shared" si="20"/>
        <v>0.3877688961958546</v>
      </c>
      <c r="I139" s="34">
        <f t="shared" si="19"/>
        <v>0.29114270972467626</v>
      </c>
      <c r="J139" s="77"/>
    </row>
    <row r="140" spans="1:10" ht="12.75">
      <c r="A140" s="126"/>
      <c r="B140" s="116"/>
      <c r="C140" s="4" t="s">
        <v>131</v>
      </c>
      <c r="D140" s="4" t="s">
        <v>132</v>
      </c>
      <c r="E140" s="6">
        <v>2998.16</v>
      </c>
      <c r="F140" s="28">
        <v>6000</v>
      </c>
      <c r="G140" s="51">
        <f t="shared" si="18"/>
        <v>200.12274194839503</v>
      </c>
      <c r="H140" s="88">
        <f t="shared" si="20"/>
        <v>0.012791733426664939</v>
      </c>
      <c r="I140" s="34">
        <f t="shared" si="19"/>
        <v>0.020891471396636923</v>
      </c>
      <c r="J140" s="77"/>
    </row>
    <row r="141" spans="1:10" ht="24" customHeight="1">
      <c r="A141" s="126"/>
      <c r="B141" s="116"/>
      <c r="C141" s="4">
        <v>4360</v>
      </c>
      <c r="D141" s="4" t="s">
        <v>133</v>
      </c>
      <c r="E141" s="6">
        <v>7646.06</v>
      </c>
      <c r="F141" s="28">
        <v>8018.4</v>
      </c>
      <c r="G141" s="51">
        <f t="shared" si="18"/>
        <v>104.86969759588598</v>
      </c>
      <c r="H141" s="88">
        <f t="shared" si="20"/>
        <v>0.032622128667011016</v>
      </c>
      <c r="I141" s="34">
        <f t="shared" si="19"/>
        <v>0.02791936237446558</v>
      </c>
      <c r="J141" s="77"/>
    </row>
    <row r="142" spans="1:10" ht="22.5">
      <c r="A142" s="126"/>
      <c r="B142" s="116"/>
      <c r="C142" s="4">
        <v>4370</v>
      </c>
      <c r="D142" s="4" t="s">
        <v>134</v>
      </c>
      <c r="E142" s="6">
        <v>9171.91</v>
      </c>
      <c r="F142" s="28">
        <v>9000</v>
      </c>
      <c r="G142" s="51">
        <f t="shared" si="18"/>
        <v>98.12569028697403</v>
      </c>
      <c r="H142" s="88">
        <f t="shared" si="20"/>
        <v>0.039132210333458664</v>
      </c>
      <c r="I142" s="34">
        <f t="shared" si="19"/>
        <v>0.03133720709495539</v>
      </c>
      <c r="J142" s="77"/>
    </row>
    <row r="143" spans="1:10" ht="12.75">
      <c r="A143" s="126"/>
      <c r="B143" s="116"/>
      <c r="C143" s="4">
        <v>4380</v>
      </c>
      <c r="D143" s="4" t="s">
        <v>135</v>
      </c>
      <c r="E143" s="6">
        <v>100</v>
      </c>
      <c r="F143" s="28">
        <v>200</v>
      </c>
      <c r="G143" s="51">
        <f t="shared" si="18"/>
        <v>200</v>
      </c>
      <c r="H143" s="88">
        <f t="shared" si="20"/>
        <v>0.0004266527946028544</v>
      </c>
      <c r="I143" s="34">
        <f t="shared" si="19"/>
        <v>0.0006963823798878975</v>
      </c>
      <c r="J143" s="77"/>
    </row>
    <row r="144" spans="1:10" ht="12.75">
      <c r="A144" s="126"/>
      <c r="B144" s="116"/>
      <c r="C144" s="4" t="s">
        <v>123</v>
      </c>
      <c r="D144" s="4" t="s">
        <v>124</v>
      </c>
      <c r="E144" s="6">
        <v>20123.96</v>
      </c>
      <c r="F144" s="28">
        <v>16000</v>
      </c>
      <c r="G144" s="51">
        <f t="shared" si="18"/>
        <v>79.50721428585626</v>
      </c>
      <c r="H144" s="88">
        <f t="shared" si="20"/>
        <v>0.08585943772476058</v>
      </c>
      <c r="I144" s="34">
        <f t="shared" si="19"/>
        <v>0.055710590391031795</v>
      </c>
      <c r="J144" s="77"/>
    </row>
    <row r="145" spans="1:10" ht="15.75" customHeight="1">
      <c r="A145" s="126"/>
      <c r="B145" s="116"/>
      <c r="C145" s="4" t="s">
        <v>125</v>
      </c>
      <c r="D145" s="4" t="s">
        <v>126</v>
      </c>
      <c r="E145" s="6">
        <v>100</v>
      </c>
      <c r="F145" s="28">
        <v>200</v>
      </c>
      <c r="G145" s="51">
        <f t="shared" si="18"/>
        <v>200</v>
      </c>
      <c r="H145" s="88">
        <f t="shared" si="20"/>
        <v>0.0004266527946028544</v>
      </c>
      <c r="I145" s="34">
        <f t="shared" si="19"/>
        <v>0.0006963823798878975</v>
      </c>
      <c r="J145" s="77"/>
    </row>
    <row r="146" spans="1:10" ht="12.75">
      <c r="A146" s="126"/>
      <c r="B146" s="116"/>
      <c r="C146" s="4" t="s">
        <v>110</v>
      </c>
      <c r="D146" s="4" t="s">
        <v>90</v>
      </c>
      <c r="E146" s="6">
        <v>7535.6</v>
      </c>
      <c r="F146" s="28">
        <v>6800</v>
      </c>
      <c r="G146" s="51">
        <f t="shared" si="18"/>
        <v>90.23833536811932</v>
      </c>
      <c r="H146" s="88">
        <f t="shared" si="20"/>
        <v>0.0321508479900927</v>
      </c>
      <c r="I146" s="34">
        <f t="shared" si="19"/>
        <v>0.023677000916188514</v>
      </c>
      <c r="J146" s="77"/>
    </row>
    <row r="147" spans="1:10" ht="15.75" customHeight="1">
      <c r="A147" s="126"/>
      <c r="B147" s="116"/>
      <c r="C147" s="4" t="s">
        <v>117</v>
      </c>
      <c r="D147" s="4" t="s">
        <v>136</v>
      </c>
      <c r="E147" s="6">
        <v>40000</v>
      </c>
      <c r="F147" s="28">
        <v>42300</v>
      </c>
      <c r="G147" s="51">
        <f t="shared" si="18"/>
        <v>105.75000000000001</v>
      </c>
      <c r="H147" s="88">
        <f t="shared" si="20"/>
        <v>0.1706611178411418</v>
      </c>
      <c r="I147" s="34">
        <f t="shared" si="19"/>
        <v>0.1472848733462903</v>
      </c>
      <c r="J147" s="77"/>
    </row>
    <row r="148" spans="1:10" ht="12.75">
      <c r="A148" s="126"/>
      <c r="B148" s="116"/>
      <c r="C148" s="4" t="s">
        <v>137</v>
      </c>
      <c r="D148" s="4" t="s">
        <v>138</v>
      </c>
      <c r="E148" s="6">
        <v>200</v>
      </c>
      <c r="F148" s="28">
        <v>200</v>
      </c>
      <c r="G148" s="51">
        <f t="shared" si="18"/>
        <v>100</v>
      </c>
      <c r="H148" s="88">
        <f t="shared" si="20"/>
        <v>0.0008533055892057088</v>
      </c>
      <c r="I148" s="34">
        <f t="shared" si="19"/>
        <v>0.0006963823798878975</v>
      </c>
      <c r="J148" s="77"/>
    </row>
    <row r="149" spans="1:10" ht="12.75" customHeight="1">
      <c r="A149" s="126"/>
      <c r="B149" s="116"/>
      <c r="C149" s="4">
        <v>4610</v>
      </c>
      <c r="D149" s="4" t="s">
        <v>224</v>
      </c>
      <c r="E149" s="6">
        <v>100</v>
      </c>
      <c r="F149" s="28">
        <v>200</v>
      </c>
      <c r="G149" s="51"/>
      <c r="H149" s="88">
        <f t="shared" si="20"/>
        <v>0.0004266527946028544</v>
      </c>
      <c r="I149" s="34">
        <f aca="true" t="shared" si="21" ref="I149:I154">(F149/$F$691)*100</f>
        <v>0.0006963823798878975</v>
      </c>
      <c r="J149" s="77"/>
    </row>
    <row r="150" spans="1:10" ht="22.5">
      <c r="A150" s="126"/>
      <c r="B150" s="116"/>
      <c r="C150" s="4">
        <v>4700</v>
      </c>
      <c r="D150" s="4" t="s">
        <v>139</v>
      </c>
      <c r="E150" s="6">
        <v>16391.55</v>
      </c>
      <c r="F150" s="28">
        <v>18000</v>
      </c>
      <c r="G150" s="51">
        <f>(F150/E150)*100</f>
        <v>109.81267787366052</v>
      </c>
      <c r="H150" s="88">
        <f t="shared" si="20"/>
        <v>0.06993500615372418</v>
      </c>
      <c r="I150" s="34">
        <f t="shared" si="21"/>
        <v>0.06267441418991078</v>
      </c>
      <c r="J150" s="77"/>
    </row>
    <row r="151" spans="1:10" ht="21">
      <c r="A151" s="126"/>
      <c r="B151" s="116"/>
      <c r="C151" s="24" t="s">
        <v>42</v>
      </c>
      <c r="D151" s="24" t="s">
        <v>57</v>
      </c>
      <c r="E151" s="25">
        <v>5335</v>
      </c>
      <c r="F151" s="25">
        <v>12720</v>
      </c>
      <c r="G151" s="52">
        <f>(F151/E151)*100</f>
        <v>238.42549203373946</v>
      </c>
      <c r="H151" s="89">
        <f t="shared" si="20"/>
        <v>0.022761926592062283</v>
      </c>
      <c r="I151" s="64">
        <f t="shared" si="21"/>
        <v>0.044289919360870275</v>
      </c>
      <c r="J151" s="77"/>
    </row>
    <row r="152" spans="1:10" ht="12.75">
      <c r="A152" s="126"/>
      <c r="B152" s="113" t="s">
        <v>140</v>
      </c>
      <c r="C152" s="3"/>
      <c r="D152" s="3" t="s">
        <v>9</v>
      </c>
      <c r="E152" s="5">
        <f>E154+E156+E157+E158+E159+E161+E163+E155</f>
        <v>47240</v>
      </c>
      <c r="F152" s="5">
        <f>F154+F156+F157+F158+F159+F161+F163+F155</f>
        <v>128130</v>
      </c>
      <c r="G152" s="52">
        <f>(F152/E152)*100</f>
        <v>271.23200677392043</v>
      </c>
      <c r="H152" s="89">
        <f t="shared" si="20"/>
        <v>0.20155078017038844</v>
      </c>
      <c r="I152" s="64">
        <f t="shared" si="21"/>
        <v>0.4461373716751815</v>
      </c>
      <c r="J152" s="77"/>
    </row>
    <row r="153" spans="1:10" s="18" customFormat="1" ht="12.75">
      <c r="A153" s="126"/>
      <c r="B153" s="114"/>
      <c r="C153" s="8"/>
      <c r="D153" s="23" t="s">
        <v>330</v>
      </c>
      <c r="E153" s="11">
        <f>E154+E156+E157+E158+E159+E161+E163</f>
        <v>47240</v>
      </c>
      <c r="F153" s="11">
        <f>F154+F156+F157+F158+F159+F161+F163</f>
        <v>82130</v>
      </c>
      <c r="G153" s="53"/>
      <c r="H153" s="88">
        <f t="shared" si="20"/>
        <v>0.20155078017038844</v>
      </c>
      <c r="I153" s="34">
        <f t="shared" si="21"/>
        <v>0.2859694243009651</v>
      </c>
      <c r="J153" s="79"/>
    </row>
    <row r="154" spans="1:10" ht="12.75">
      <c r="A154" s="126"/>
      <c r="B154" s="116"/>
      <c r="C154" s="4" t="s">
        <v>141</v>
      </c>
      <c r="D154" s="4" t="s">
        <v>142</v>
      </c>
      <c r="E154" s="6">
        <v>4500</v>
      </c>
      <c r="F154" s="28">
        <v>4500</v>
      </c>
      <c r="G154" s="51">
        <f aca="true" t="shared" si="22" ref="G154:G159">(F154/E154)*100</f>
        <v>100</v>
      </c>
      <c r="H154" s="88">
        <f t="shared" si="20"/>
        <v>0.01919937575712845</v>
      </c>
      <c r="I154" s="34">
        <f t="shared" si="21"/>
        <v>0.015668603547477695</v>
      </c>
      <c r="J154" s="77"/>
    </row>
    <row r="155" spans="1:10" ht="12.75">
      <c r="A155" s="126"/>
      <c r="B155" s="116"/>
      <c r="C155" s="4">
        <v>4100</v>
      </c>
      <c r="D155" s="4" t="s">
        <v>307</v>
      </c>
      <c r="E155" s="6"/>
      <c r="F155" s="28">
        <v>46000</v>
      </c>
      <c r="G155" s="51"/>
      <c r="H155" s="88">
        <f t="shared" si="20"/>
        <v>0</v>
      </c>
      <c r="I155" s="34"/>
      <c r="J155" s="77"/>
    </row>
    <row r="156" spans="1:10" ht="12.75">
      <c r="A156" s="126"/>
      <c r="B156" s="116"/>
      <c r="C156" s="4" t="s">
        <v>99</v>
      </c>
      <c r="D156" s="4" t="s">
        <v>143</v>
      </c>
      <c r="E156" s="6">
        <v>200</v>
      </c>
      <c r="F156" s="28">
        <v>700</v>
      </c>
      <c r="G156" s="51">
        <f t="shared" si="22"/>
        <v>350</v>
      </c>
      <c r="H156" s="88">
        <f t="shared" si="20"/>
        <v>0.0008533055892057088</v>
      </c>
      <c r="I156" s="34">
        <f aca="true" t="shared" si="23" ref="I156:I170">(F156/$F$691)*100</f>
        <v>0.002437338329607641</v>
      </c>
      <c r="J156" s="77"/>
    </row>
    <row r="157" spans="1:10" ht="12.75">
      <c r="A157" s="126"/>
      <c r="B157" s="116"/>
      <c r="C157" s="4" t="s">
        <v>100</v>
      </c>
      <c r="D157" s="4" t="s">
        <v>105</v>
      </c>
      <c r="E157" s="6">
        <v>40</v>
      </c>
      <c r="F157" s="28">
        <v>110</v>
      </c>
      <c r="G157" s="51">
        <f t="shared" si="22"/>
        <v>275</v>
      </c>
      <c r="H157" s="88">
        <f t="shared" si="20"/>
        <v>0.00017066111784114178</v>
      </c>
      <c r="I157" s="34">
        <f t="shared" si="23"/>
        <v>0.00038301030893834364</v>
      </c>
      <c r="J157" s="77"/>
    </row>
    <row r="158" spans="1:10" ht="12.75">
      <c r="A158" s="126"/>
      <c r="B158" s="116"/>
      <c r="C158" s="4" t="s">
        <v>101</v>
      </c>
      <c r="D158" s="4" t="s">
        <v>144</v>
      </c>
      <c r="E158" s="6">
        <v>3000</v>
      </c>
      <c r="F158" s="28">
        <v>6000</v>
      </c>
      <c r="G158" s="51">
        <f t="shared" si="22"/>
        <v>200</v>
      </c>
      <c r="H158" s="88">
        <f t="shared" si="20"/>
        <v>0.012799583838085632</v>
      </c>
      <c r="I158" s="34">
        <f t="shared" si="23"/>
        <v>0.020891471396636923</v>
      </c>
      <c r="J158" s="77"/>
    </row>
    <row r="159" spans="1:10" ht="12.75">
      <c r="A159" s="126"/>
      <c r="B159" s="116"/>
      <c r="C159" s="4" t="s">
        <v>102</v>
      </c>
      <c r="D159" s="4" t="s">
        <v>331</v>
      </c>
      <c r="E159" s="6">
        <v>12000</v>
      </c>
      <c r="F159" s="28">
        <v>36450</v>
      </c>
      <c r="G159" s="51">
        <f t="shared" si="22"/>
        <v>303.75</v>
      </c>
      <c r="H159" s="88">
        <f t="shared" si="20"/>
        <v>0.05119833535234253</v>
      </c>
      <c r="I159" s="34">
        <f t="shared" si="23"/>
        <v>0.1269156887345693</v>
      </c>
      <c r="J159" s="77"/>
    </row>
    <row r="160" spans="1:10" ht="20.25" customHeight="1">
      <c r="A160" s="126"/>
      <c r="B160" s="116"/>
      <c r="C160" s="4"/>
      <c r="D160" s="3" t="s">
        <v>296</v>
      </c>
      <c r="E160" s="5"/>
      <c r="F160" s="38">
        <v>450</v>
      </c>
      <c r="G160" s="51"/>
      <c r="H160" s="89">
        <f t="shared" si="20"/>
        <v>0</v>
      </c>
      <c r="I160" s="64">
        <f t="shared" si="23"/>
        <v>0.0015668603547477691</v>
      </c>
      <c r="J160" s="77">
        <v>450</v>
      </c>
    </row>
    <row r="161" spans="1:10" ht="12.75">
      <c r="A161" s="126"/>
      <c r="B161" s="116"/>
      <c r="C161" s="4" t="s">
        <v>80</v>
      </c>
      <c r="D161" s="4" t="s">
        <v>332</v>
      </c>
      <c r="E161" s="6">
        <v>13000</v>
      </c>
      <c r="F161" s="28">
        <v>11870</v>
      </c>
      <c r="G161" s="51">
        <f>(F161/E161)*100</f>
        <v>91.3076923076923</v>
      </c>
      <c r="H161" s="88">
        <f t="shared" si="20"/>
        <v>0.05546486329837108</v>
      </c>
      <c r="I161" s="34">
        <f t="shared" si="23"/>
        <v>0.04133029424634671</v>
      </c>
      <c r="J161" s="77"/>
    </row>
    <row r="162" spans="1:10" ht="21">
      <c r="A162" s="126"/>
      <c r="B162" s="116"/>
      <c r="C162" s="4"/>
      <c r="D162" s="3" t="s">
        <v>296</v>
      </c>
      <c r="E162" s="5"/>
      <c r="F162" s="38">
        <v>1270</v>
      </c>
      <c r="G162" s="52"/>
      <c r="H162" s="89">
        <f t="shared" si="20"/>
        <v>0</v>
      </c>
      <c r="I162" s="64">
        <f t="shared" si="23"/>
        <v>0.004422028112288149</v>
      </c>
      <c r="J162" s="77">
        <v>1270</v>
      </c>
    </row>
    <row r="163" spans="1:10" ht="12.75">
      <c r="A163" s="126"/>
      <c r="B163" s="116"/>
      <c r="C163" s="4">
        <v>4430</v>
      </c>
      <c r="D163" s="4" t="s">
        <v>90</v>
      </c>
      <c r="E163" s="6">
        <v>14500</v>
      </c>
      <c r="F163" s="28">
        <v>22500</v>
      </c>
      <c r="G163" s="51"/>
      <c r="H163" s="88">
        <f t="shared" si="20"/>
        <v>0.06186465521741389</v>
      </c>
      <c r="I163" s="34">
        <f t="shared" si="23"/>
        <v>0.07834301773738847</v>
      </c>
      <c r="J163" s="77"/>
    </row>
    <row r="164" spans="1:10" ht="34.5" customHeight="1">
      <c r="A164" s="137" t="s">
        <v>147</v>
      </c>
      <c r="B164" s="4"/>
      <c r="C164" s="4"/>
      <c r="D164" s="3" t="s">
        <v>218</v>
      </c>
      <c r="E164" s="5">
        <f>E166+E180+E171</f>
        <v>12045</v>
      </c>
      <c r="F164" s="5">
        <f>F166+F180+F171</f>
        <v>1350</v>
      </c>
      <c r="G164" s="52">
        <f aca="true" t="shared" si="24" ref="G164:G170">(F164/E164)*100</f>
        <v>11.207970112079702</v>
      </c>
      <c r="H164" s="89">
        <f t="shared" si="20"/>
        <v>0.05139032910991382</v>
      </c>
      <c r="I164" s="64">
        <f t="shared" si="23"/>
        <v>0.004700581064243307</v>
      </c>
      <c r="J164" s="77"/>
    </row>
    <row r="165" spans="1:10" ht="12.75">
      <c r="A165" s="138"/>
      <c r="B165" s="4"/>
      <c r="C165" s="4"/>
      <c r="D165" s="8" t="s">
        <v>232</v>
      </c>
      <c r="E165" s="6">
        <f>E166+E180+E171</f>
        <v>12045</v>
      </c>
      <c r="F165" s="6">
        <f>F166+F180+F171</f>
        <v>1350</v>
      </c>
      <c r="G165" s="51">
        <f t="shared" si="24"/>
        <v>11.207970112079702</v>
      </c>
      <c r="H165" s="88">
        <f t="shared" si="20"/>
        <v>0.05139032910991382</v>
      </c>
      <c r="I165" s="34">
        <f t="shared" si="23"/>
        <v>0.004700581064243307</v>
      </c>
      <c r="J165" s="77"/>
    </row>
    <row r="166" spans="1:10" ht="15.75" customHeight="1">
      <c r="A166" s="126"/>
      <c r="B166" s="113" t="s">
        <v>145</v>
      </c>
      <c r="C166" s="3"/>
      <c r="D166" s="3" t="s">
        <v>146</v>
      </c>
      <c r="E166" s="5">
        <f>E167+E169+E170+E168</f>
        <v>1320</v>
      </c>
      <c r="F166" s="5">
        <f>F167+F169+F170+F168</f>
        <v>1350</v>
      </c>
      <c r="G166" s="52">
        <f t="shared" si="24"/>
        <v>102.27272727272727</v>
      </c>
      <c r="H166" s="89">
        <f t="shared" si="20"/>
        <v>0.005631816888757679</v>
      </c>
      <c r="I166" s="64">
        <f t="shared" si="23"/>
        <v>0.004700581064243307</v>
      </c>
      <c r="J166" s="77"/>
    </row>
    <row r="167" spans="1:10" ht="12.75">
      <c r="A167" s="126"/>
      <c r="B167" s="116"/>
      <c r="C167" s="4" t="s">
        <v>99</v>
      </c>
      <c r="D167" s="4" t="s">
        <v>96</v>
      </c>
      <c r="E167" s="6">
        <v>175.8</v>
      </c>
      <c r="F167" s="28">
        <v>181.8</v>
      </c>
      <c r="G167" s="51">
        <f t="shared" si="24"/>
        <v>103.41296928327645</v>
      </c>
      <c r="H167" s="88">
        <f t="shared" si="20"/>
        <v>0.0007500556129118182</v>
      </c>
      <c r="I167" s="34">
        <f t="shared" si="23"/>
        <v>0.0006330115833180988</v>
      </c>
      <c r="J167" s="77"/>
    </row>
    <row r="168" spans="1:10" ht="12.75">
      <c r="A168" s="126"/>
      <c r="B168" s="116"/>
      <c r="C168" s="4">
        <v>4120</v>
      </c>
      <c r="D168" s="4" t="s">
        <v>87</v>
      </c>
      <c r="E168" s="6">
        <v>25.19</v>
      </c>
      <c r="F168" s="28">
        <v>29.19</v>
      </c>
      <c r="G168" s="51">
        <f t="shared" si="24"/>
        <v>115.87931718936086</v>
      </c>
      <c r="H168" s="88">
        <f t="shared" si="20"/>
        <v>0.00010747383896045904</v>
      </c>
      <c r="I168" s="34">
        <f t="shared" si="23"/>
        <v>0.00010163700834463862</v>
      </c>
      <c r="J168" s="77"/>
    </row>
    <row r="169" spans="1:10" ht="12.75" customHeight="1">
      <c r="A169" s="126"/>
      <c r="B169" s="116"/>
      <c r="C169" s="4" t="s">
        <v>101</v>
      </c>
      <c r="D169" s="4" t="s">
        <v>144</v>
      </c>
      <c r="E169" s="6">
        <v>1069.01</v>
      </c>
      <c r="F169" s="28">
        <v>1089.01</v>
      </c>
      <c r="G169" s="51">
        <f t="shared" si="24"/>
        <v>101.8708898887756</v>
      </c>
      <c r="H169" s="88">
        <f t="shared" si="20"/>
        <v>0.004560961039583975</v>
      </c>
      <c r="I169" s="34">
        <f t="shared" si="23"/>
        <v>0.003791836877608596</v>
      </c>
      <c r="J169" s="77"/>
    </row>
    <row r="170" spans="1:10" ht="12.75">
      <c r="A170" s="126"/>
      <c r="B170" s="116"/>
      <c r="C170" s="4" t="s">
        <v>102</v>
      </c>
      <c r="D170" s="4" t="s">
        <v>76</v>
      </c>
      <c r="E170" s="6">
        <v>50</v>
      </c>
      <c r="F170" s="28">
        <v>50</v>
      </c>
      <c r="G170" s="51">
        <f t="shared" si="24"/>
        <v>100</v>
      </c>
      <c r="H170" s="88">
        <f t="shared" si="20"/>
        <v>0.0002133263973014272</v>
      </c>
      <c r="I170" s="34">
        <f t="shared" si="23"/>
        <v>0.00017409559497197436</v>
      </c>
      <c r="J170" s="77"/>
    </row>
    <row r="171" spans="1:10" s="15" customFormat="1" ht="12.75">
      <c r="A171" s="126"/>
      <c r="B171" s="129">
        <v>75108</v>
      </c>
      <c r="C171" s="3"/>
      <c r="D171" s="3" t="s">
        <v>298</v>
      </c>
      <c r="E171" s="5">
        <f>E172+E173+E174+E175+E176+E177+E178+E179</f>
        <v>10555</v>
      </c>
      <c r="F171" s="5">
        <f>F172+F173+F174+F175+F176+F177+F178+F179</f>
        <v>0</v>
      </c>
      <c r="G171" s="52"/>
      <c r="H171" s="89">
        <f t="shared" si="20"/>
        <v>0.04503320247033129</v>
      </c>
      <c r="I171" s="64"/>
      <c r="J171" s="78"/>
    </row>
    <row r="172" spans="1:10" s="65" customFormat="1" ht="12.75">
      <c r="A172" s="126"/>
      <c r="B172" s="130"/>
      <c r="C172" s="4">
        <v>3030</v>
      </c>
      <c r="D172" s="4" t="s">
        <v>122</v>
      </c>
      <c r="E172" s="6">
        <v>300</v>
      </c>
      <c r="F172" s="28"/>
      <c r="G172" s="51"/>
      <c r="H172" s="88">
        <f t="shared" si="20"/>
        <v>0.0012799583838085634</v>
      </c>
      <c r="I172" s="34"/>
      <c r="J172" s="78"/>
    </row>
    <row r="173" spans="1:10" s="65" customFormat="1" ht="12.75">
      <c r="A173" s="126"/>
      <c r="B173" s="130"/>
      <c r="C173" s="4">
        <v>4110</v>
      </c>
      <c r="D173" s="4" t="s">
        <v>86</v>
      </c>
      <c r="E173" s="6">
        <v>200</v>
      </c>
      <c r="F173" s="28"/>
      <c r="G173" s="51"/>
      <c r="H173" s="88">
        <f t="shared" si="20"/>
        <v>0.0008533055892057088</v>
      </c>
      <c r="I173" s="34"/>
      <c r="J173" s="78"/>
    </row>
    <row r="174" spans="1:10" s="65" customFormat="1" ht="12.75">
      <c r="A174" s="126"/>
      <c r="B174" s="130"/>
      <c r="C174" s="4">
        <v>4120</v>
      </c>
      <c r="D174" s="4" t="s">
        <v>105</v>
      </c>
      <c r="E174" s="6">
        <v>500</v>
      </c>
      <c r="F174" s="28"/>
      <c r="G174" s="51"/>
      <c r="H174" s="88">
        <f t="shared" si="20"/>
        <v>0.0021332639730142723</v>
      </c>
      <c r="I174" s="34"/>
      <c r="J174" s="78"/>
    </row>
    <row r="175" spans="1:10" s="65" customFormat="1" ht="12.75">
      <c r="A175" s="126"/>
      <c r="B175" s="130"/>
      <c r="C175" s="4">
        <v>4170</v>
      </c>
      <c r="D175" s="4" t="s">
        <v>144</v>
      </c>
      <c r="E175" s="6">
        <v>3500</v>
      </c>
      <c r="F175" s="28"/>
      <c r="G175" s="51"/>
      <c r="H175" s="88">
        <f t="shared" si="20"/>
        <v>0.014932847811099907</v>
      </c>
      <c r="I175" s="34"/>
      <c r="J175" s="78"/>
    </row>
    <row r="176" spans="1:10" s="65" customFormat="1" ht="12.75">
      <c r="A176" s="126"/>
      <c r="B176" s="130"/>
      <c r="C176" s="4">
        <v>4210</v>
      </c>
      <c r="D176" s="4" t="s">
        <v>76</v>
      </c>
      <c r="E176" s="6">
        <v>3855</v>
      </c>
      <c r="F176" s="28"/>
      <c r="G176" s="51"/>
      <c r="H176" s="88">
        <f t="shared" si="20"/>
        <v>0.016447465231940038</v>
      </c>
      <c r="I176" s="34"/>
      <c r="J176" s="78"/>
    </row>
    <row r="177" spans="1:10" s="65" customFormat="1" ht="12.75">
      <c r="A177" s="126"/>
      <c r="B177" s="130"/>
      <c r="C177" s="4">
        <v>4300</v>
      </c>
      <c r="D177" s="4" t="s">
        <v>89</v>
      </c>
      <c r="E177" s="6">
        <v>1800</v>
      </c>
      <c r="F177" s="28"/>
      <c r="G177" s="51"/>
      <c r="H177" s="88">
        <f t="shared" si="20"/>
        <v>0.00767975030285138</v>
      </c>
      <c r="I177" s="34"/>
      <c r="J177" s="78"/>
    </row>
    <row r="178" spans="1:10" s="65" customFormat="1" ht="25.5" customHeight="1">
      <c r="A178" s="126"/>
      <c r="B178" s="130"/>
      <c r="C178" s="4">
        <v>4360</v>
      </c>
      <c r="D178" s="4" t="s">
        <v>133</v>
      </c>
      <c r="E178" s="6">
        <v>100</v>
      </c>
      <c r="F178" s="28"/>
      <c r="G178" s="51"/>
      <c r="H178" s="88">
        <f t="shared" si="20"/>
        <v>0.0004266527946028544</v>
      </c>
      <c r="I178" s="34"/>
      <c r="J178" s="78"/>
    </row>
    <row r="179" spans="1:10" s="65" customFormat="1" ht="12.75">
      <c r="A179" s="126"/>
      <c r="B179" s="131"/>
      <c r="C179" s="4">
        <v>4410</v>
      </c>
      <c r="D179" s="4" t="s">
        <v>124</v>
      </c>
      <c r="E179" s="6">
        <v>300</v>
      </c>
      <c r="F179" s="28"/>
      <c r="G179" s="51"/>
      <c r="H179" s="88">
        <f t="shared" si="20"/>
        <v>0.0012799583838085634</v>
      </c>
      <c r="I179" s="34"/>
      <c r="J179" s="78"/>
    </row>
    <row r="180" spans="1:10" s="15" customFormat="1" ht="34.5" customHeight="1">
      <c r="A180" s="126"/>
      <c r="B180" s="129">
        <v>75109</v>
      </c>
      <c r="C180" s="3"/>
      <c r="D180" s="3" t="s">
        <v>306</v>
      </c>
      <c r="E180" s="5">
        <f>E181+E182</f>
        <v>170</v>
      </c>
      <c r="F180" s="5">
        <f>F181+F182</f>
        <v>0</v>
      </c>
      <c r="G180" s="52"/>
      <c r="H180" s="89">
        <f t="shared" si="20"/>
        <v>0.0007253097508248525</v>
      </c>
      <c r="I180" s="64"/>
      <c r="J180" s="78"/>
    </row>
    <row r="181" spans="1:10" s="65" customFormat="1" ht="12.75">
      <c r="A181" s="126"/>
      <c r="B181" s="130"/>
      <c r="C181" s="4">
        <v>4110</v>
      </c>
      <c r="D181" s="4" t="s">
        <v>86</v>
      </c>
      <c r="E181" s="6">
        <v>22.66</v>
      </c>
      <c r="F181" s="28"/>
      <c r="G181" s="51"/>
      <c r="H181" s="88">
        <f t="shared" si="20"/>
        <v>9.667952325700683E-05</v>
      </c>
      <c r="I181" s="34"/>
      <c r="J181" s="78"/>
    </row>
    <row r="182" spans="1:10" s="65" customFormat="1" ht="12.75">
      <c r="A182" s="126"/>
      <c r="B182" s="130"/>
      <c r="C182" s="4">
        <v>4170</v>
      </c>
      <c r="D182" s="4" t="s">
        <v>144</v>
      </c>
      <c r="E182" s="6">
        <v>147.34</v>
      </c>
      <c r="F182" s="28"/>
      <c r="G182" s="51"/>
      <c r="H182" s="88">
        <f t="shared" si="20"/>
        <v>0.0006286302275678458</v>
      </c>
      <c r="I182" s="34"/>
      <c r="J182" s="78"/>
    </row>
    <row r="183" spans="1:10" ht="12.75">
      <c r="A183" s="135" t="s">
        <v>148</v>
      </c>
      <c r="B183" s="4"/>
      <c r="C183" s="4"/>
      <c r="D183" s="3" t="s">
        <v>18</v>
      </c>
      <c r="E183" s="5">
        <f>E185</f>
        <v>1200</v>
      </c>
      <c r="F183" s="5">
        <f>F185</f>
        <v>0</v>
      </c>
      <c r="G183" s="52">
        <f>(F183/E183)*100</f>
        <v>0</v>
      </c>
      <c r="H183" s="89">
        <f t="shared" si="20"/>
        <v>0.0051198335352342535</v>
      </c>
      <c r="I183" s="64">
        <f aca="true" t="shared" si="25" ref="I183:I195">(F183/$F$691)*100</f>
        <v>0</v>
      </c>
      <c r="J183" s="77"/>
    </row>
    <row r="184" spans="1:10" ht="12.75">
      <c r="A184" s="135"/>
      <c r="B184" s="4"/>
      <c r="C184" s="4"/>
      <c r="D184" s="4" t="s">
        <v>234</v>
      </c>
      <c r="E184" s="54">
        <f>E186+E187+E188</f>
        <v>1200</v>
      </c>
      <c r="F184" s="54">
        <f>F186+F187+F188</f>
        <v>0</v>
      </c>
      <c r="G184" s="51">
        <f>(F184/E184)*100</f>
        <v>0</v>
      </c>
      <c r="H184" s="88">
        <f t="shared" si="20"/>
        <v>0.0051198335352342535</v>
      </c>
      <c r="I184" s="34">
        <f t="shared" si="25"/>
        <v>0</v>
      </c>
      <c r="J184" s="77"/>
    </row>
    <row r="185" spans="1:10" ht="12.75">
      <c r="A185" s="124"/>
      <c r="B185" s="124">
        <v>75212</v>
      </c>
      <c r="C185" s="47"/>
      <c r="D185" s="47" t="s">
        <v>19</v>
      </c>
      <c r="E185" s="38">
        <f>E186+E187+E188</f>
        <v>1200</v>
      </c>
      <c r="F185" s="38">
        <f>F186+F187+F188</f>
        <v>0</v>
      </c>
      <c r="G185" s="52">
        <f aca="true" t="shared" si="26" ref="G185:G194">(F185/E185)*100</f>
        <v>0</v>
      </c>
      <c r="H185" s="89">
        <f t="shared" si="20"/>
        <v>0.0051198335352342535</v>
      </c>
      <c r="I185" s="64">
        <f t="shared" si="25"/>
        <v>0</v>
      </c>
      <c r="J185" s="77"/>
    </row>
    <row r="186" spans="1:10" ht="12.75">
      <c r="A186" s="124"/>
      <c r="B186" s="125"/>
      <c r="C186" s="33">
        <v>4210</v>
      </c>
      <c r="D186" s="4" t="s">
        <v>76</v>
      </c>
      <c r="E186" s="6">
        <v>400</v>
      </c>
      <c r="F186" s="28"/>
      <c r="G186" s="51">
        <f t="shared" si="26"/>
        <v>0</v>
      </c>
      <c r="H186" s="88">
        <f t="shared" si="20"/>
        <v>0.0017066111784114176</v>
      </c>
      <c r="I186" s="34">
        <f t="shared" si="25"/>
        <v>0</v>
      </c>
      <c r="J186" s="77"/>
    </row>
    <row r="187" spans="1:10" ht="12.75">
      <c r="A187" s="124"/>
      <c r="B187" s="125"/>
      <c r="C187" s="33">
        <v>4300</v>
      </c>
      <c r="D187" s="4" t="s">
        <v>89</v>
      </c>
      <c r="E187" s="6">
        <v>700</v>
      </c>
      <c r="F187" s="28"/>
      <c r="G187" s="51">
        <f t="shared" si="26"/>
        <v>0</v>
      </c>
      <c r="H187" s="88">
        <f t="shared" si="20"/>
        <v>0.002986569562219981</v>
      </c>
      <c r="I187" s="34">
        <f t="shared" si="25"/>
        <v>0</v>
      </c>
      <c r="J187" s="77"/>
    </row>
    <row r="188" spans="1:10" ht="12.75">
      <c r="A188" s="124"/>
      <c r="B188" s="125"/>
      <c r="C188" s="33">
        <v>4410</v>
      </c>
      <c r="D188" s="4" t="s">
        <v>124</v>
      </c>
      <c r="E188" s="6">
        <v>100</v>
      </c>
      <c r="F188" s="28"/>
      <c r="G188" s="51">
        <f t="shared" si="26"/>
        <v>0</v>
      </c>
      <c r="H188" s="88">
        <f t="shared" si="20"/>
        <v>0.0004266527946028544</v>
      </c>
      <c r="I188" s="34">
        <f t="shared" si="25"/>
        <v>0</v>
      </c>
      <c r="J188" s="77"/>
    </row>
    <row r="189" spans="1:10" ht="27" customHeight="1">
      <c r="A189" s="121">
        <v>754</v>
      </c>
      <c r="B189" s="33"/>
      <c r="C189" s="33"/>
      <c r="D189" s="3" t="s">
        <v>54</v>
      </c>
      <c r="E189" s="5">
        <f>E193+E195+E219+E214</f>
        <v>236731</v>
      </c>
      <c r="F189" s="5">
        <f>F193+F195+F219+F214</f>
        <v>393392</v>
      </c>
      <c r="G189" s="52">
        <f t="shared" si="26"/>
        <v>166.17679982765247</v>
      </c>
      <c r="H189" s="89">
        <f t="shared" si="20"/>
        <v>1.0100194271912835</v>
      </c>
      <c r="I189" s="64">
        <f t="shared" si="25"/>
        <v>1.3697562859442987</v>
      </c>
      <c r="J189" s="77"/>
    </row>
    <row r="190" spans="1:10" ht="12.75">
      <c r="A190" s="126"/>
      <c r="B190" s="33"/>
      <c r="C190" s="33"/>
      <c r="D190" s="8" t="s">
        <v>234</v>
      </c>
      <c r="E190" s="6">
        <f>E194+E197+E198+E199+E200+E203+E204+E205+E206+E207+E209+E210+E214+E220+E196+E202+E208</f>
        <v>236231</v>
      </c>
      <c r="F190" s="6">
        <f>F194+F197+F198+F199+F200+F203+F204+F205+F206+F207+F209+F210+F214+F196+F202+F208</f>
        <v>227027</v>
      </c>
      <c r="G190" s="51">
        <f t="shared" si="26"/>
        <v>96.10381364003877</v>
      </c>
      <c r="H190" s="88">
        <f t="shared" si="20"/>
        <v>1.0078861632182692</v>
      </c>
      <c r="I190" s="34">
        <f t="shared" si="25"/>
        <v>0.7904880127940485</v>
      </c>
      <c r="J190" s="77"/>
    </row>
    <row r="191" spans="1:10" ht="12.75">
      <c r="A191" s="126"/>
      <c r="B191" s="33"/>
      <c r="C191" s="33"/>
      <c r="D191" s="8" t="s">
        <v>233</v>
      </c>
      <c r="E191" s="6">
        <f>E211+E221+E212+E220</f>
        <v>500</v>
      </c>
      <c r="F191" s="6">
        <f>F211+F221+F212+F220</f>
        <v>166365</v>
      </c>
      <c r="G191" s="51">
        <f t="shared" si="26"/>
        <v>33273</v>
      </c>
      <c r="H191" s="88">
        <f t="shared" si="20"/>
        <v>0.0021332639730142723</v>
      </c>
      <c r="I191" s="34">
        <f t="shared" si="25"/>
        <v>0.5792682731502503</v>
      </c>
      <c r="J191" s="77"/>
    </row>
    <row r="192" spans="1:10" ht="12.75">
      <c r="A192" s="126"/>
      <c r="B192" s="41"/>
      <c r="C192" s="33"/>
      <c r="D192" s="8" t="s">
        <v>266</v>
      </c>
      <c r="E192" s="6">
        <f>SUM(E190:E191)</f>
        <v>236731</v>
      </c>
      <c r="F192" s="6">
        <f>SUM(F190:F191)</f>
        <v>393392</v>
      </c>
      <c r="G192" s="51">
        <f t="shared" si="26"/>
        <v>166.17679982765247</v>
      </c>
      <c r="H192" s="88">
        <f t="shared" si="20"/>
        <v>1.0100194271912835</v>
      </c>
      <c r="I192" s="34">
        <f t="shared" si="25"/>
        <v>1.3697562859442987</v>
      </c>
      <c r="J192" s="77"/>
    </row>
    <row r="193" spans="1:10" ht="12.75">
      <c r="A193" s="126"/>
      <c r="B193" s="113">
        <v>75404</v>
      </c>
      <c r="C193" s="3"/>
      <c r="D193" s="3" t="s">
        <v>305</v>
      </c>
      <c r="E193" s="5">
        <f>E194</f>
        <v>20000</v>
      </c>
      <c r="F193" s="5">
        <f>F194</f>
        <v>0</v>
      </c>
      <c r="G193" s="52">
        <f t="shared" si="26"/>
        <v>0</v>
      </c>
      <c r="H193" s="89">
        <f t="shared" si="20"/>
        <v>0.0853305589205709</v>
      </c>
      <c r="I193" s="64">
        <f t="shared" si="25"/>
        <v>0</v>
      </c>
      <c r="J193" s="77"/>
    </row>
    <row r="194" spans="1:10" ht="12.75" customHeight="1">
      <c r="A194" s="126"/>
      <c r="B194" s="116"/>
      <c r="C194" s="4">
        <v>3000</v>
      </c>
      <c r="D194" s="4" t="s">
        <v>227</v>
      </c>
      <c r="E194" s="6">
        <v>20000</v>
      </c>
      <c r="F194" s="28"/>
      <c r="G194" s="51">
        <f t="shared" si="26"/>
        <v>0</v>
      </c>
      <c r="H194" s="88">
        <f t="shared" si="20"/>
        <v>0.0853305589205709</v>
      </c>
      <c r="I194" s="34">
        <f t="shared" si="25"/>
        <v>0</v>
      </c>
      <c r="J194" s="77"/>
    </row>
    <row r="195" spans="1:10" ht="17.25" customHeight="1">
      <c r="A195" s="126"/>
      <c r="B195" s="113" t="s">
        <v>55</v>
      </c>
      <c r="C195" s="4"/>
      <c r="D195" s="3" t="s">
        <v>20</v>
      </c>
      <c r="E195" s="5">
        <f>E196+E197+E198+E199+E200+E202+E203+E204+E205+E206+E207+E208+E209+E210+E211+E212</f>
        <v>206051</v>
      </c>
      <c r="F195" s="5">
        <f>F196+F197+F198+F199+F200+F202+F203+F204+F205+F206+F207+F208+F209+F210+F211+F212</f>
        <v>358827</v>
      </c>
      <c r="G195" s="52">
        <f>(F195/E195)*100</f>
        <v>174.14475057146046</v>
      </c>
      <c r="H195" s="89">
        <f t="shared" si="20"/>
        <v>0.8791223498071276</v>
      </c>
      <c r="I195" s="64">
        <f t="shared" si="25"/>
        <v>1.2494040011401728</v>
      </c>
      <c r="J195" s="77"/>
    </row>
    <row r="196" spans="1:10" ht="15" customHeight="1">
      <c r="A196" s="126"/>
      <c r="B196" s="116"/>
      <c r="C196" s="4">
        <v>3030</v>
      </c>
      <c r="D196" s="4" t="s">
        <v>281</v>
      </c>
      <c r="E196" s="6">
        <v>39000</v>
      </c>
      <c r="F196" s="28">
        <v>48262</v>
      </c>
      <c r="G196" s="51"/>
      <c r="H196" s="88">
        <f t="shared" si="20"/>
        <v>0.16639458989511324</v>
      </c>
      <c r="I196" s="34"/>
      <c r="J196" s="77"/>
    </row>
    <row r="197" spans="1:10" ht="12.75">
      <c r="A197" s="126"/>
      <c r="B197" s="116"/>
      <c r="C197" s="4" t="s">
        <v>99</v>
      </c>
      <c r="D197" s="4" t="s">
        <v>91</v>
      </c>
      <c r="E197" s="6">
        <v>1300</v>
      </c>
      <c r="F197" s="28">
        <v>1300</v>
      </c>
      <c r="G197" s="51">
        <f>(F197/E197)*100</f>
        <v>100</v>
      </c>
      <c r="H197" s="88">
        <f aca="true" t="shared" si="27" ref="H197:H260">(E197/$E$691)*100</f>
        <v>0.005546486329837108</v>
      </c>
      <c r="I197" s="34">
        <f aca="true" t="shared" si="28" ref="I197:I211">(F197/$F$691)*100</f>
        <v>0.004526485469271333</v>
      </c>
      <c r="J197" s="77"/>
    </row>
    <row r="198" spans="1:10" ht="12.75">
      <c r="A198" s="126"/>
      <c r="B198" s="116"/>
      <c r="C198" s="4" t="s">
        <v>100</v>
      </c>
      <c r="D198" s="4" t="s">
        <v>105</v>
      </c>
      <c r="E198" s="6">
        <v>110</v>
      </c>
      <c r="F198" s="28">
        <v>110</v>
      </c>
      <c r="G198" s="51">
        <f>(F198/E198)*100</f>
        <v>100</v>
      </c>
      <c r="H198" s="88">
        <f t="shared" si="27"/>
        <v>0.0004693180740631399</v>
      </c>
      <c r="I198" s="34">
        <f t="shared" si="28"/>
        <v>0.00038301030893834364</v>
      </c>
      <c r="J198" s="77"/>
    </row>
    <row r="199" spans="1:10" ht="12.75">
      <c r="A199" s="126"/>
      <c r="B199" s="116"/>
      <c r="C199" s="4" t="s">
        <v>101</v>
      </c>
      <c r="D199" s="4" t="s">
        <v>88</v>
      </c>
      <c r="E199" s="6">
        <v>27116</v>
      </c>
      <c r="F199" s="28">
        <v>29440</v>
      </c>
      <c r="G199" s="51">
        <f>(F199/E199)*100</f>
        <v>108.57058563209914</v>
      </c>
      <c r="H199" s="88">
        <f t="shared" si="27"/>
        <v>0.11569117178451001</v>
      </c>
      <c r="I199" s="34">
        <f t="shared" si="28"/>
        <v>0.1025074863194985</v>
      </c>
      <c r="J199" s="77"/>
    </row>
    <row r="200" spans="1:10" ht="17.25" customHeight="1">
      <c r="A200" s="126"/>
      <c r="B200" s="116"/>
      <c r="C200" s="4" t="s">
        <v>102</v>
      </c>
      <c r="D200" s="4" t="s">
        <v>331</v>
      </c>
      <c r="E200" s="6">
        <v>85525</v>
      </c>
      <c r="F200" s="28">
        <v>83065</v>
      </c>
      <c r="G200" s="51">
        <f>(F200/E200)*100</f>
        <v>97.12364805612394</v>
      </c>
      <c r="H200" s="88">
        <f t="shared" si="27"/>
        <v>0.3648948025840913</v>
      </c>
      <c r="I200" s="34">
        <f t="shared" si="28"/>
        <v>0.289225011926941</v>
      </c>
      <c r="J200" s="77"/>
    </row>
    <row r="201" spans="1:10" ht="21.75" customHeight="1">
      <c r="A201" s="126"/>
      <c r="B201" s="116"/>
      <c r="C201" s="4"/>
      <c r="D201" s="3" t="s">
        <v>296</v>
      </c>
      <c r="E201" s="5"/>
      <c r="F201" s="38">
        <v>2000</v>
      </c>
      <c r="G201" s="52"/>
      <c r="H201" s="89">
        <f t="shared" si="27"/>
        <v>0</v>
      </c>
      <c r="I201" s="64">
        <f t="shared" si="28"/>
        <v>0.006963823798878974</v>
      </c>
      <c r="J201" s="77">
        <v>2000</v>
      </c>
    </row>
    <row r="202" spans="1:10" ht="14.25" customHeight="1">
      <c r="A202" s="126"/>
      <c r="B202" s="116"/>
      <c r="C202" s="4">
        <v>4230</v>
      </c>
      <c r="D202" s="4" t="s">
        <v>277</v>
      </c>
      <c r="E202" s="6">
        <v>300</v>
      </c>
      <c r="F202" s="28">
        <v>500</v>
      </c>
      <c r="G202" s="51">
        <f aca="true" t="shared" si="29" ref="G202:G211">(F202/E202)*100</f>
        <v>166.66666666666669</v>
      </c>
      <c r="H202" s="88">
        <f t="shared" si="27"/>
        <v>0.0012799583838085634</v>
      </c>
      <c r="I202" s="34">
        <f t="shared" si="28"/>
        <v>0.0017409559497197436</v>
      </c>
      <c r="J202" s="77"/>
    </row>
    <row r="203" spans="1:10" ht="12.75">
      <c r="A203" s="126"/>
      <c r="B203" s="116"/>
      <c r="C203" s="4" t="s">
        <v>108</v>
      </c>
      <c r="D203" s="4" t="s">
        <v>77</v>
      </c>
      <c r="E203" s="6">
        <v>14000</v>
      </c>
      <c r="F203" s="28">
        <v>16000</v>
      </c>
      <c r="G203" s="51">
        <f t="shared" si="29"/>
        <v>114.28571428571428</v>
      </c>
      <c r="H203" s="88">
        <f t="shared" si="27"/>
        <v>0.05973139124439963</v>
      </c>
      <c r="I203" s="34">
        <f t="shared" si="28"/>
        <v>0.055710590391031795</v>
      </c>
      <c r="J203" s="77"/>
    </row>
    <row r="204" spans="1:10" ht="12.75">
      <c r="A204" s="126"/>
      <c r="B204" s="116"/>
      <c r="C204" s="4">
        <v>4270</v>
      </c>
      <c r="D204" s="4" t="s">
        <v>79</v>
      </c>
      <c r="E204" s="6">
        <v>1580</v>
      </c>
      <c r="F204" s="28">
        <v>9000</v>
      </c>
      <c r="G204" s="51">
        <f t="shared" si="29"/>
        <v>569.620253164557</v>
      </c>
      <c r="H204" s="88">
        <f t="shared" si="27"/>
        <v>0.006741114154725101</v>
      </c>
      <c r="I204" s="34">
        <f t="shared" si="28"/>
        <v>0.03133720709495539</v>
      </c>
      <c r="J204" s="77"/>
    </row>
    <row r="205" spans="1:10" ht="12.75">
      <c r="A205" s="126"/>
      <c r="B205" s="116"/>
      <c r="C205" s="4">
        <v>4280</v>
      </c>
      <c r="D205" s="4" t="s">
        <v>93</v>
      </c>
      <c r="E205" s="6">
        <v>5950</v>
      </c>
      <c r="F205" s="28">
        <v>7600</v>
      </c>
      <c r="G205" s="51">
        <f t="shared" si="29"/>
        <v>127.73109243697478</v>
      </c>
      <c r="H205" s="88">
        <f t="shared" si="27"/>
        <v>0.02538584127886984</v>
      </c>
      <c r="I205" s="34">
        <f t="shared" si="28"/>
        <v>0.026462530435740105</v>
      </c>
      <c r="J205" s="77"/>
    </row>
    <row r="206" spans="1:10" ht="12.75">
      <c r="A206" s="126"/>
      <c r="B206" s="116"/>
      <c r="C206" s="4" t="s">
        <v>80</v>
      </c>
      <c r="D206" s="4" t="s">
        <v>89</v>
      </c>
      <c r="E206" s="6">
        <v>18000</v>
      </c>
      <c r="F206" s="28">
        <v>15550</v>
      </c>
      <c r="G206" s="51">
        <f t="shared" si="29"/>
        <v>86.38888888888889</v>
      </c>
      <c r="H206" s="88">
        <f t="shared" si="27"/>
        <v>0.0767975030285138</v>
      </c>
      <c r="I206" s="34">
        <f t="shared" si="28"/>
        <v>0.054143730036284025</v>
      </c>
      <c r="J206" s="77"/>
    </row>
    <row r="207" spans="1:10" ht="25.5" customHeight="1">
      <c r="A207" s="126"/>
      <c r="B207" s="116"/>
      <c r="C207" s="4">
        <v>4370</v>
      </c>
      <c r="D207" s="4" t="s">
        <v>149</v>
      </c>
      <c r="E207" s="6">
        <v>100</v>
      </c>
      <c r="F207" s="28">
        <v>100</v>
      </c>
      <c r="G207" s="51">
        <f t="shared" si="29"/>
        <v>100</v>
      </c>
      <c r="H207" s="88">
        <f t="shared" si="27"/>
        <v>0.0004266527946028544</v>
      </c>
      <c r="I207" s="34">
        <f t="shared" si="28"/>
        <v>0.0003481911899439487</v>
      </c>
      <c r="J207" s="77"/>
    </row>
    <row r="208" spans="1:10" ht="12.75">
      <c r="A208" s="126"/>
      <c r="B208" s="116"/>
      <c r="C208" s="4">
        <v>4380</v>
      </c>
      <c r="D208" s="4" t="s">
        <v>135</v>
      </c>
      <c r="E208" s="6">
        <v>120</v>
      </c>
      <c r="F208" s="28">
        <v>100</v>
      </c>
      <c r="G208" s="51">
        <f t="shared" si="29"/>
        <v>83.33333333333334</v>
      </c>
      <c r="H208" s="88">
        <f t="shared" si="27"/>
        <v>0.0005119833535234254</v>
      </c>
      <c r="I208" s="34">
        <f t="shared" si="28"/>
        <v>0.0003481911899439487</v>
      </c>
      <c r="J208" s="77"/>
    </row>
    <row r="209" spans="1:10" ht="12.75">
      <c r="A209" s="126"/>
      <c r="B209" s="116"/>
      <c r="C209" s="4" t="s">
        <v>110</v>
      </c>
      <c r="D209" s="4" t="s">
        <v>90</v>
      </c>
      <c r="E209" s="6">
        <v>12150</v>
      </c>
      <c r="F209" s="28">
        <v>12500</v>
      </c>
      <c r="G209" s="51">
        <f t="shared" si="29"/>
        <v>102.88065843621399</v>
      </c>
      <c r="H209" s="88">
        <f t="shared" si="27"/>
        <v>0.05183831454424682</v>
      </c>
      <c r="I209" s="34">
        <f t="shared" si="28"/>
        <v>0.04352389874299359</v>
      </c>
      <c r="J209" s="77"/>
    </row>
    <row r="210" spans="1:10" ht="15" customHeight="1">
      <c r="A210" s="126"/>
      <c r="B210" s="116"/>
      <c r="C210" s="4">
        <v>4520</v>
      </c>
      <c r="D210" s="4" t="s">
        <v>103</v>
      </c>
      <c r="E210" s="6">
        <v>300</v>
      </c>
      <c r="F210" s="28">
        <v>300</v>
      </c>
      <c r="G210" s="51">
        <f t="shared" si="29"/>
        <v>100</v>
      </c>
      <c r="H210" s="88">
        <f t="shared" si="27"/>
        <v>0.0012799583838085634</v>
      </c>
      <c r="I210" s="34">
        <f t="shared" si="28"/>
        <v>0.001044573569831846</v>
      </c>
      <c r="J210" s="77"/>
    </row>
    <row r="211" spans="1:10" ht="12.75">
      <c r="A211" s="126"/>
      <c r="B211" s="116"/>
      <c r="C211" s="4" t="s">
        <v>38</v>
      </c>
      <c r="D211" s="4" t="s">
        <v>56</v>
      </c>
      <c r="E211" s="6">
        <v>500</v>
      </c>
      <c r="F211" s="6"/>
      <c r="G211" s="51">
        <f t="shared" si="29"/>
        <v>0</v>
      </c>
      <c r="H211" s="88">
        <f t="shared" si="27"/>
        <v>0.0021332639730142723</v>
      </c>
      <c r="I211" s="34">
        <f t="shared" si="28"/>
        <v>0</v>
      </c>
      <c r="J211" s="77"/>
    </row>
    <row r="212" spans="1:10" ht="12.75">
      <c r="A212" s="126"/>
      <c r="B212" s="116"/>
      <c r="C212" s="4">
        <v>6050</v>
      </c>
      <c r="D212" s="4" t="s">
        <v>333</v>
      </c>
      <c r="E212" s="6">
        <v>0</v>
      </c>
      <c r="F212" s="6">
        <v>135000</v>
      </c>
      <c r="G212" s="51"/>
      <c r="H212" s="88">
        <f t="shared" si="27"/>
        <v>0</v>
      </c>
      <c r="I212" s="34"/>
      <c r="J212" s="77"/>
    </row>
    <row r="213" spans="1:10" ht="21.75" customHeight="1">
      <c r="A213" s="126"/>
      <c r="B213" s="116"/>
      <c r="C213" s="4"/>
      <c r="D213" s="3" t="s">
        <v>296</v>
      </c>
      <c r="E213" s="5"/>
      <c r="F213" s="38">
        <v>4000</v>
      </c>
      <c r="G213" s="52"/>
      <c r="H213" s="89">
        <f t="shared" si="27"/>
        <v>0</v>
      </c>
      <c r="I213" s="64">
        <f>(F213/$F$691)*100</f>
        <v>0.013927647597757949</v>
      </c>
      <c r="J213" s="77">
        <v>4000</v>
      </c>
    </row>
    <row r="214" spans="1:10" ht="12.75">
      <c r="A214" s="126"/>
      <c r="B214" s="113">
        <v>75421</v>
      </c>
      <c r="C214" s="48"/>
      <c r="D214" s="24" t="s">
        <v>242</v>
      </c>
      <c r="E214" s="25">
        <f>E216+E218+E215+E217</f>
        <v>10680</v>
      </c>
      <c r="F214" s="25">
        <f>F216+F218+F215+F217</f>
        <v>3200</v>
      </c>
      <c r="G214" s="52">
        <f>(F214/E214)*100</f>
        <v>29.962546816479403</v>
      </c>
      <c r="H214" s="89">
        <f t="shared" si="27"/>
        <v>0.04556651846358486</v>
      </c>
      <c r="I214" s="64">
        <f>(F214/$F$691)*100</f>
        <v>0.01114211807820636</v>
      </c>
      <c r="J214" s="77"/>
    </row>
    <row r="215" spans="1:10" s="69" customFormat="1" ht="12.75">
      <c r="A215" s="126"/>
      <c r="B215" s="114"/>
      <c r="C215" s="43">
        <v>4170</v>
      </c>
      <c r="D215" s="4" t="s">
        <v>88</v>
      </c>
      <c r="E215" s="44">
        <v>180</v>
      </c>
      <c r="F215" s="44">
        <v>200</v>
      </c>
      <c r="G215" s="51">
        <f>(F215/E215)*100</f>
        <v>111.11111111111111</v>
      </c>
      <c r="H215" s="88">
        <f t="shared" si="27"/>
        <v>0.0007679750302851381</v>
      </c>
      <c r="I215" s="34"/>
      <c r="J215" s="77"/>
    </row>
    <row r="216" spans="1:10" s="13" customFormat="1" ht="12.75">
      <c r="A216" s="126"/>
      <c r="B216" s="118"/>
      <c r="C216" s="4">
        <v>4210</v>
      </c>
      <c r="D216" s="4" t="s">
        <v>76</v>
      </c>
      <c r="E216" s="44">
        <v>3000</v>
      </c>
      <c r="F216" s="44">
        <v>1000</v>
      </c>
      <c r="G216" s="51">
        <f>(F216/E216)*100</f>
        <v>33.33333333333333</v>
      </c>
      <c r="H216" s="88">
        <f t="shared" si="27"/>
        <v>0.012799583838085632</v>
      </c>
      <c r="I216" s="34">
        <f>(F216/$F$691)*100</f>
        <v>0.003481911899439487</v>
      </c>
      <c r="J216" s="77"/>
    </row>
    <row r="217" spans="1:10" s="13" customFormat="1" ht="12.75">
      <c r="A217" s="126"/>
      <c r="B217" s="118"/>
      <c r="C217" s="4">
        <v>4270</v>
      </c>
      <c r="D217" s="4" t="s">
        <v>79</v>
      </c>
      <c r="E217" s="44">
        <v>4000</v>
      </c>
      <c r="F217" s="44">
        <v>1000</v>
      </c>
      <c r="G217" s="51">
        <f>(F217/E217)*100</f>
        <v>25</v>
      </c>
      <c r="H217" s="88">
        <f t="shared" si="27"/>
        <v>0.017066111784114178</v>
      </c>
      <c r="I217" s="34"/>
      <c r="J217" s="77"/>
    </row>
    <row r="218" spans="1:10" ht="12.75">
      <c r="A218" s="126"/>
      <c r="B218" s="145"/>
      <c r="C218" s="4">
        <v>4300</v>
      </c>
      <c r="D218" s="4" t="s">
        <v>81</v>
      </c>
      <c r="E218" s="6">
        <v>3500</v>
      </c>
      <c r="F218" s="28">
        <v>1000</v>
      </c>
      <c r="G218" s="51">
        <f>(F218/E218)*100</f>
        <v>28.57142857142857</v>
      </c>
      <c r="H218" s="88">
        <f t="shared" si="27"/>
        <v>0.014932847811099907</v>
      </c>
      <c r="I218" s="34">
        <f aca="true" t="shared" si="30" ref="I218:I224">(F218/$F$691)*100</f>
        <v>0.003481911899439487</v>
      </c>
      <c r="J218" s="77"/>
    </row>
    <row r="219" spans="1:10" ht="12.75">
      <c r="A219" s="126"/>
      <c r="B219" s="119">
        <v>75495</v>
      </c>
      <c r="C219" s="3"/>
      <c r="D219" s="3" t="s">
        <v>9</v>
      </c>
      <c r="E219" s="5">
        <f>E221+E220</f>
        <v>0</v>
      </c>
      <c r="F219" s="5">
        <f>F221+F220</f>
        <v>31365</v>
      </c>
      <c r="G219" s="52"/>
      <c r="H219" s="89">
        <f t="shared" si="27"/>
        <v>0</v>
      </c>
      <c r="I219" s="64">
        <f t="shared" si="30"/>
        <v>0.10921016672591952</v>
      </c>
      <c r="J219" s="77"/>
    </row>
    <row r="220" spans="1:10" s="69" customFormat="1" ht="12.75" customHeight="1">
      <c r="A220" s="126"/>
      <c r="B220" s="119"/>
      <c r="C220" s="4">
        <v>6057</v>
      </c>
      <c r="D220" s="4" t="s">
        <v>41</v>
      </c>
      <c r="E220" s="6"/>
      <c r="F220" s="6">
        <v>26660.25</v>
      </c>
      <c r="G220" s="51"/>
      <c r="H220" s="88">
        <f t="shared" si="27"/>
        <v>0</v>
      </c>
      <c r="I220" s="34">
        <f t="shared" si="30"/>
        <v>0.09282864171703159</v>
      </c>
      <c r="J220" s="77"/>
    </row>
    <row r="221" spans="1:10" ht="14.25" customHeight="1">
      <c r="A221" s="126"/>
      <c r="B221" s="120"/>
      <c r="C221" s="4">
        <v>6059</v>
      </c>
      <c r="D221" s="4" t="s">
        <v>41</v>
      </c>
      <c r="E221" s="6"/>
      <c r="F221" s="28">
        <v>4704.75</v>
      </c>
      <c r="G221" s="51"/>
      <c r="H221" s="88">
        <f t="shared" si="27"/>
        <v>0</v>
      </c>
      <c r="I221" s="34">
        <f t="shared" si="30"/>
        <v>0.01638152500888793</v>
      </c>
      <c r="J221" s="77"/>
    </row>
    <row r="222" spans="1:10" ht="48" customHeight="1">
      <c r="A222" s="137" t="s">
        <v>151</v>
      </c>
      <c r="B222" s="4"/>
      <c r="C222" s="4"/>
      <c r="D222" s="3" t="s">
        <v>219</v>
      </c>
      <c r="E222" s="5">
        <f>E223</f>
        <v>68659</v>
      </c>
      <c r="F222" s="5">
        <f>F223</f>
        <v>0</v>
      </c>
      <c r="G222" s="52">
        <f>(F222/E222)*100</f>
        <v>0</v>
      </c>
      <c r="H222" s="89">
        <f t="shared" si="27"/>
        <v>0.2929355422463738</v>
      </c>
      <c r="I222" s="64">
        <f t="shared" si="30"/>
        <v>0</v>
      </c>
      <c r="J222" s="77"/>
    </row>
    <row r="223" spans="1:10" ht="26.25" customHeight="1">
      <c r="A223" s="126"/>
      <c r="B223" s="113" t="s">
        <v>273</v>
      </c>
      <c r="C223" s="4"/>
      <c r="D223" s="3" t="s">
        <v>334</v>
      </c>
      <c r="E223" s="5">
        <f>E224+E228+E229+E227+E225+E226+E230</f>
        <v>68659</v>
      </c>
      <c r="F223" s="5">
        <f>F224+F228+F229+F227+F225+F226+F230</f>
        <v>0</v>
      </c>
      <c r="G223" s="52">
        <f>(F223/E223)*100</f>
        <v>0</v>
      </c>
      <c r="H223" s="89">
        <f t="shared" si="27"/>
        <v>0.2929355422463738</v>
      </c>
      <c r="I223" s="64">
        <f t="shared" si="30"/>
        <v>0</v>
      </c>
      <c r="J223" s="77"/>
    </row>
    <row r="224" spans="1:10" ht="15.75" customHeight="1">
      <c r="A224" s="126"/>
      <c r="B224" s="116"/>
      <c r="C224" s="4" t="s">
        <v>150</v>
      </c>
      <c r="D224" s="4" t="s">
        <v>307</v>
      </c>
      <c r="E224" s="6">
        <v>44000</v>
      </c>
      <c r="F224" s="28"/>
      <c r="G224" s="51">
        <f>(F224/E224)*100</f>
        <v>0</v>
      </c>
      <c r="H224" s="88">
        <f t="shared" si="27"/>
        <v>0.18772722962525595</v>
      </c>
      <c r="I224" s="34">
        <f t="shared" si="30"/>
        <v>0</v>
      </c>
      <c r="J224" s="77"/>
    </row>
    <row r="225" spans="1:10" ht="15.75" customHeight="1">
      <c r="A225" s="126"/>
      <c r="B225" s="116"/>
      <c r="C225" s="4">
        <v>4110</v>
      </c>
      <c r="D225" s="4" t="s">
        <v>86</v>
      </c>
      <c r="E225" s="6">
        <v>410</v>
      </c>
      <c r="F225" s="28"/>
      <c r="G225" s="51"/>
      <c r="H225" s="88">
        <f t="shared" si="27"/>
        <v>0.0017492764578717034</v>
      </c>
      <c r="I225" s="34"/>
      <c r="J225" s="77"/>
    </row>
    <row r="226" spans="1:10" ht="15.75" customHeight="1">
      <c r="A226" s="126"/>
      <c r="B226" s="116"/>
      <c r="C226" s="4">
        <v>4120</v>
      </c>
      <c r="D226" s="4" t="s">
        <v>105</v>
      </c>
      <c r="E226" s="6">
        <v>54</v>
      </c>
      <c r="F226" s="28"/>
      <c r="G226" s="51"/>
      <c r="H226" s="88">
        <f t="shared" si="27"/>
        <v>0.0002303925090855414</v>
      </c>
      <c r="I226" s="34"/>
      <c r="J226" s="77"/>
    </row>
    <row r="227" spans="1:10" ht="15.75" customHeight="1">
      <c r="A227" s="126"/>
      <c r="B227" s="116"/>
      <c r="C227" s="4">
        <v>4170</v>
      </c>
      <c r="D227" s="4" t="s">
        <v>88</v>
      </c>
      <c r="E227" s="6">
        <v>1695</v>
      </c>
      <c r="F227" s="28"/>
      <c r="G227" s="51"/>
      <c r="H227" s="88">
        <f t="shared" si="27"/>
        <v>0.007231764868518384</v>
      </c>
      <c r="I227" s="34">
        <f>(F227/$F$691)*100</f>
        <v>0</v>
      </c>
      <c r="J227" s="77"/>
    </row>
    <row r="228" spans="1:10" ht="15.75" customHeight="1">
      <c r="A228" s="126"/>
      <c r="B228" s="116"/>
      <c r="C228" s="4" t="s">
        <v>102</v>
      </c>
      <c r="D228" s="4" t="s">
        <v>76</v>
      </c>
      <c r="E228" s="6">
        <v>15500</v>
      </c>
      <c r="F228" s="28"/>
      <c r="G228" s="51">
        <f>(F228/E228)*100</f>
        <v>0</v>
      </c>
      <c r="H228" s="88">
        <f t="shared" si="27"/>
        <v>0.06613118316344245</v>
      </c>
      <c r="I228" s="34">
        <f>(F228/$F$691)*100</f>
        <v>0</v>
      </c>
      <c r="J228" s="77"/>
    </row>
    <row r="229" spans="1:10" ht="15" customHeight="1">
      <c r="A229" s="126"/>
      <c r="B229" s="116"/>
      <c r="C229" s="4" t="s">
        <v>80</v>
      </c>
      <c r="D229" s="4" t="s">
        <v>89</v>
      </c>
      <c r="E229" s="6">
        <v>100</v>
      </c>
      <c r="F229" s="28"/>
      <c r="G229" s="51">
        <f>(F229/E229)*100</f>
        <v>0</v>
      </c>
      <c r="H229" s="88">
        <f t="shared" si="27"/>
        <v>0.0004266527946028544</v>
      </c>
      <c r="I229" s="34">
        <f>(F229/$F$691)*100</f>
        <v>0</v>
      </c>
      <c r="J229" s="77"/>
    </row>
    <row r="230" spans="1:10" ht="15" customHeight="1">
      <c r="A230" s="133"/>
      <c r="B230" s="112"/>
      <c r="C230" s="4">
        <v>4430</v>
      </c>
      <c r="D230" s="4" t="s">
        <v>90</v>
      </c>
      <c r="E230" s="6">
        <v>6900</v>
      </c>
      <c r="F230" s="28"/>
      <c r="G230" s="51"/>
      <c r="H230" s="88">
        <f t="shared" si="27"/>
        <v>0.02943904282759696</v>
      </c>
      <c r="I230" s="34"/>
      <c r="J230" s="77"/>
    </row>
    <row r="231" spans="1:10" s="13" customFormat="1" ht="15" customHeight="1">
      <c r="A231" s="135" t="s">
        <v>155</v>
      </c>
      <c r="B231" s="3"/>
      <c r="C231" s="3"/>
      <c r="D231" s="3" t="s">
        <v>220</v>
      </c>
      <c r="E231" s="5">
        <f>E233</f>
        <v>556700</v>
      </c>
      <c r="F231" s="5">
        <f>F233</f>
        <v>600000</v>
      </c>
      <c r="G231" s="52">
        <f>(F231/E231)*100</f>
        <v>107.77797736662475</v>
      </c>
      <c r="H231" s="89">
        <f t="shared" si="27"/>
        <v>2.3751761075540907</v>
      </c>
      <c r="I231" s="64">
        <f aca="true" t="shared" si="31" ref="I231:I262">(F231/$F$691)*100</f>
        <v>2.0891471396636923</v>
      </c>
      <c r="J231" s="77"/>
    </row>
    <row r="232" spans="1:10" s="13" customFormat="1" ht="12.75">
      <c r="A232" s="135"/>
      <c r="B232" s="3"/>
      <c r="C232" s="3"/>
      <c r="D232" s="8" t="s">
        <v>232</v>
      </c>
      <c r="E232" s="6">
        <f>E234</f>
        <v>556700</v>
      </c>
      <c r="F232" s="6">
        <f>F234</f>
        <v>600000</v>
      </c>
      <c r="G232" s="51">
        <f>(F232/E232)*100</f>
        <v>107.77797736662475</v>
      </c>
      <c r="H232" s="88">
        <f t="shared" si="27"/>
        <v>2.3751761075540907</v>
      </c>
      <c r="I232" s="34">
        <f t="shared" si="31"/>
        <v>2.0891471396636923</v>
      </c>
      <c r="J232" s="77"/>
    </row>
    <row r="233" spans="1:10" ht="15.75" customHeight="1">
      <c r="A233" s="124"/>
      <c r="B233" s="119" t="s">
        <v>152</v>
      </c>
      <c r="C233" s="4"/>
      <c r="D233" s="3" t="s">
        <v>274</v>
      </c>
      <c r="E233" s="5">
        <f>E234</f>
        <v>556700</v>
      </c>
      <c r="F233" s="5">
        <f>F234</f>
        <v>600000</v>
      </c>
      <c r="G233" s="52">
        <f>(F233/E233)*100</f>
        <v>107.77797736662475</v>
      </c>
      <c r="H233" s="89">
        <f t="shared" si="27"/>
        <v>2.3751761075540907</v>
      </c>
      <c r="I233" s="64">
        <f t="shared" si="31"/>
        <v>2.0891471396636923</v>
      </c>
      <c r="J233" s="77"/>
    </row>
    <row r="234" spans="1:10" ht="12.75">
      <c r="A234" s="124"/>
      <c r="B234" s="120"/>
      <c r="C234" s="4" t="s">
        <v>153</v>
      </c>
      <c r="D234" s="4" t="s">
        <v>154</v>
      </c>
      <c r="E234" s="6">
        <v>556700</v>
      </c>
      <c r="F234" s="28">
        <v>600000</v>
      </c>
      <c r="G234" s="51">
        <f>(F234/E234)*100</f>
        <v>107.77797736662475</v>
      </c>
      <c r="H234" s="88">
        <f t="shared" si="27"/>
        <v>2.3751761075540907</v>
      </c>
      <c r="I234" s="34">
        <f t="shared" si="31"/>
        <v>2.0891471396636923</v>
      </c>
      <c r="J234" s="77"/>
    </row>
    <row r="235" spans="1:10" s="13" customFormat="1" ht="12.75">
      <c r="A235" s="135" t="s">
        <v>157</v>
      </c>
      <c r="B235" s="47"/>
      <c r="C235" s="47"/>
      <c r="D235" s="3" t="s">
        <v>21</v>
      </c>
      <c r="E235" s="5">
        <f>E237</f>
        <v>0</v>
      </c>
      <c r="F235" s="5">
        <f>F237</f>
        <v>103200</v>
      </c>
      <c r="G235" s="51"/>
      <c r="H235" s="89">
        <f t="shared" si="27"/>
        <v>0</v>
      </c>
      <c r="I235" s="64">
        <f t="shared" si="31"/>
        <v>0.3593333080221551</v>
      </c>
      <c r="J235" s="77"/>
    </row>
    <row r="236" spans="1:10" s="13" customFormat="1" ht="12.75">
      <c r="A236" s="135"/>
      <c r="B236" s="47"/>
      <c r="C236" s="47"/>
      <c r="D236" s="8" t="s">
        <v>232</v>
      </c>
      <c r="E236" s="6">
        <f>E238</f>
        <v>0</v>
      </c>
      <c r="F236" s="6">
        <f>F238</f>
        <v>103200</v>
      </c>
      <c r="G236" s="51"/>
      <c r="H236" s="88">
        <f t="shared" si="27"/>
        <v>0</v>
      </c>
      <c r="I236" s="34">
        <f t="shared" si="31"/>
        <v>0.3593333080221551</v>
      </c>
      <c r="J236" s="77"/>
    </row>
    <row r="237" spans="1:10" ht="12.75">
      <c r="A237" s="124"/>
      <c r="B237" s="124">
        <v>75818</v>
      </c>
      <c r="C237" s="47"/>
      <c r="D237" s="47" t="s">
        <v>156</v>
      </c>
      <c r="E237" s="38">
        <f>E238</f>
        <v>0</v>
      </c>
      <c r="F237" s="38">
        <f>F238</f>
        <v>103200</v>
      </c>
      <c r="G237" s="51"/>
      <c r="H237" s="89">
        <f t="shared" si="27"/>
        <v>0</v>
      </c>
      <c r="I237" s="64">
        <f t="shared" si="31"/>
        <v>0.3593333080221551</v>
      </c>
      <c r="J237" s="77"/>
    </row>
    <row r="238" spans="1:10" ht="12.75">
      <c r="A238" s="124"/>
      <c r="B238" s="124"/>
      <c r="C238" s="33">
        <v>4810</v>
      </c>
      <c r="D238" s="33" t="s">
        <v>156</v>
      </c>
      <c r="E238" s="6"/>
      <c r="F238" s="28">
        <v>103200</v>
      </c>
      <c r="G238" s="51"/>
      <c r="H238" s="88">
        <f t="shared" si="27"/>
        <v>0</v>
      </c>
      <c r="I238" s="34">
        <f t="shared" si="31"/>
        <v>0.3593333080221551</v>
      </c>
      <c r="J238" s="77"/>
    </row>
    <row r="239" spans="1:10" ht="15" customHeight="1">
      <c r="A239" s="135" t="s">
        <v>58</v>
      </c>
      <c r="B239" s="47"/>
      <c r="C239" s="47"/>
      <c r="D239" s="3" t="s">
        <v>22</v>
      </c>
      <c r="E239" s="5">
        <f>E244+E267+E274+E296+E298+E327+E335+E357+E364+E372+E397+E411+E401</f>
        <v>8507995.59</v>
      </c>
      <c r="F239" s="5">
        <f>F244+F267+F274+F296+F298+F327+F335+F357+F364+F372+F397+F411+F401</f>
        <v>10140892.81</v>
      </c>
      <c r="G239" s="52">
        <f>(F239/E239)*100</f>
        <v>119.19250195568097</v>
      </c>
      <c r="H239" s="89">
        <f t="shared" si="27"/>
        <v>36.29960094942262</v>
      </c>
      <c r="I239" s="64">
        <f t="shared" si="31"/>
        <v>35.30969534607934</v>
      </c>
      <c r="J239" s="77"/>
    </row>
    <row r="240" spans="1:10" ht="12.75">
      <c r="A240" s="135"/>
      <c r="B240" s="47"/>
      <c r="C240" s="47"/>
      <c r="D240" s="8" t="s">
        <v>232</v>
      </c>
      <c r="E240" s="6">
        <f>E239-E241</f>
        <v>8140498.34</v>
      </c>
      <c r="F240" s="6">
        <f>F239-F241</f>
        <v>8062272</v>
      </c>
      <c r="G240" s="51">
        <f>(F240/E240)*100</f>
        <v>99.0390472826999</v>
      </c>
      <c r="H240" s="88">
        <f t="shared" si="27"/>
        <v>34.73166366220898</v>
      </c>
      <c r="I240" s="34">
        <f t="shared" si="31"/>
        <v>28.07212081331779</v>
      </c>
      <c r="J240" s="77"/>
    </row>
    <row r="241" spans="1:10" ht="12.75">
      <c r="A241" s="135"/>
      <c r="B241" s="47"/>
      <c r="C241" s="47"/>
      <c r="D241" s="8" t="s">
        <v>233</v>
      </c>
      <c r="E241" s="6">
        <f>E266+E326+E393+E395</f>
        <v>367497.25</v>
      </c>
      <c r="F241" s="6">
        <f>F266+F326+F393+F395</f>
        <v>2078620.81</v>
      </c>
      <c r="G241" s="51">
        <f>(F241/E241)*100</f>
        <v>565.6153372576258</v>
      </c>
      <c r="H241" s="88">
        <f t="shared" si="27"/>
        <v>1.5679372872136383</v>
      </c>
      <c r="I241" s="34">
        <f t="shared" si="31"/>
        <v>7.2375745327615455</v>
      </c>
      <c r="J241" s="77"/>
    </row>
    <row r="242" spans="1:10" ht="12.75">
      <c r="A242" s="135"/>
      <c r="B242" s="47"/>
      <c r="C242" s="47"/>
      <c r="D242" s="23" t="s">
        <v>265</v>
      </c>
      <c r="E242" s="27">
        <f>SUM(E240:E241)</f>
        <v>8507995.59</v>
      </c>
      <c r="F242" s="27">
        <f>SUM(F240:F241)</f>
        <v>10140892.81</v>
      </c>
      <c r="G242" s="51"/>
      <c r="H242" s="88">
        <f t="shared" si="27"/>
        <v>36.29960094942262</v>
      </c>
      <c r="I242" s="34">
        <f t="shared" si="31"/>
        <v>35.30969534607934</v>
      </c>
      <c r="J242" s="77"/>
    </row>
    <row r="243" spans="1:10" ht="12.75">
      <c r="A243" s="135"/>
      <c r="B243" s="47"/>
      <c r="C243" s="47"/>
      <c r="D243" s="8" t="s">
        <v>235</v>
      </c>
      <c r="E243" s="6">
        <f>E276</f>
        <v>134800.79</v>
      </c>
      <c r="F243" s="6">
        <f>F276</f>
        <v>0</v>
      </c>
      <c r="G243" s="51">
        <f>(F243/E243)*100</f>
        <v>0</v>
      </c>
      <c r="H243" s="88">
        <f t="shared" si="27"/>
        <v>0.5751313376817252</v>
      </c>
      <c r="I243" s="34">
        <f t="shared" si="31"/>
        <v>0</v>
      </c>
      <c r="J243" s="77"/>
    </row>
    <row r="244" spans="1:10" ht="12.75">
      <c r="A244" s="135"/>
      <c r="B244" s="121">
        <v>80101</v>
      </c>
      <c r="C244" s="47"/>
      <c r="D244" s="3" t="s">
        <v>59</v>
      </c>
      <c r="E244" s="5">
        <f>E247+E248+E249+E250+E251+E252+E253+E254+E255+E256+E258+E259+E261+E262+E263+E260+E257+E265+E264</f>
        <v>3440173</v>
      </c>
      <c r="F244" s="5">
        <f>F247+F248+F249+F250+F251+F252+F253+F254+F255+F256+F258+F259+F261+F262+F263+F260+F257+F265+F264+F266</f>
        <v>3441994</v>
      </c>
      <c r="G244" s="52">
        <f>(F244/E244)*100</f>
        <v>100.0529333844548</v>
      </c>
      <c r="H244" s="89">
        <f t="shared" si="27"/>
        <v>14.677594243672857</v>
      </c>
      <c r="I244" s="64">
        <f t="shared" si="31"/>
        <v>11.984719866399319</v>
      </c>
      <c r="J244" s="77"/>
    </row>
    <row r="245" spans="1:10" ht="12.75">
      <c r="A245" s="135"/>
      <c r="B245" s="126"/>
      <c r="C245" s="47"/>
      <c r="D245" s="3" t="s">
        <v>254</v>
      </c>
      <c r="E245" s="5">
        <f>E244-E246</f>
        <v>3440173</v>
      </c>
      <c r="F245" s="5">
        <f>F244-F246</f>
        <v>3291994</v>
      </c>
      <c r="G245" s="52"/>
      <c r="H245" s="89">
        <f t="shared" si="27"/>
        <v>14.677594243672857</v>
      </c>
      <c r="I245" s="64">
        <f t="shared" si="31"/>
        <v>11.462433081483395</v>
      </c>
      <c r="J245" s="77"/>
    </row>
    <row r="246" spans="1:10" ht="12.75">
      <c r="A246" s="135"/>
      <c r="B246" s="126"/>
      <c r="C246" s="47"/>
      <c r="D246" s="3" t="s">
        <v>255</v>
      </c>
      <c r="E246" s="5">
        <f>E266</f>
        <v>0</v>
      </c>
      <c r="F246" s="5">
        <f>F266</f>
        <v>150000</v>
      </c>
      <c r="G246" s="52"/>
      <c r="H246" s="89">
        <f t="shared" si="27"/>
        <v>0</v>
      </c>
      <c r="I246" s="64">
        <f t="shared" si="31"/>
        <v>0.5222867849159231</v>
      </c>
      <c r="J246" s="77"/>
    </row>
    <row r="247" spans="1:10" ht="13.5" customHeight="1">
      <c r="A247" s="135"/>
      <c r="B247" s="127"/>
      <c r="C247" s="33">
        <v>3020</v>
      </c>
      <c r="D247" s="4" t="s">
        <v>158</v>
      </c>
      <c r="E247" s="6">
        <v>162868</v>
      </c>
      <c r="F247" s="28">
        <v>159880</v>
      </c>
      <c r="G247" s="51">
        <f aca="true" t="shared" si="32" ref="G247:G265">(F247/E247)*100</f>
        <v>98.16538546553036</v>
      </c>
      <c r="H247" s="88">
        <f t="shared" si="27"/>
        <v>0.694880873513777</v>
      </c>
      <c r="I247" s="34">
        <f t="shared" si="31"/>
        <v>0.5566880744823852</v>
      </c>
      <c r="J247" s="77"/>
    </row>
    <row r="248" spans="1:10" ht="12.75">
      <c r="A248" s="135"/>
      <c r="B248" s="127"/>
      <c r="C248" s="33">
        <v>4010</v>
      </c>
      <c r="D248" s="4" t="s">
        <v>96</v>
      </c>
      <c r="E248" s="6">
        <v>2191892</v>
      </c>
      <c r="F248" s="28">
        <v>2106053</v>
      </c>
      <c r="G248" s="51">
        <f t="shared" si="32"/>
        <v>96.08379427453542</v>
      </c>
      <c r="H248" s="88">
        <f t="shared" si="27"/>
        <v>9.3517684726764</v>
      </c>
      <c r="I248" s="34">
        <f t="shared" si="31"/>
        <v>7.333091001550231</v>
      </c>
      <c r="J248" s="77"/>
    </row>
    <row r="249" spans="1:10" ht="12.75">
      <c r="A249" s="135"/>
      <c r="B249" s="127"/>
      <c r="C249" s="33">
        <v>4040</v>
      </c>
      <c r="D249" s="4" t="s">
        <v>98</v>
      </c>
      <c r="E249" s="6">
        <v>175200</v>
      </c>
      <c r="F249" s="28">
        <v>178260</v>
      </c>
      <c r="G249" s="51">
        <f t="shared" si="32"/>
        <v>101.74657534246576</v>
      </c>
      <c r="H249" s="88">
        <f t="shared" si="27"/>
        <v>0.747495696144201</v>
      </c>
      <c r="I249" s="34">
        <f t="shared" si="31"/>
        <v>0.6206856151940829</v>
      </c>
      <c r="J249" s="77"/>
    </row>
    <row r="250" spans="1:10" ht="12.75">
      <c r="A250" s="135"/>
      <c r="B250" s="127"/>
      <c r="C250" s="33">
        <v>4110</v>
      </c>
      <c r="D250" s="4" t="s">
        <v>86</v>
      </c>
      <c r="E250" s="6">
        <v>373790</v>
      </c>
      <c r="F250" s="28">
        <v>362060</v>
      </c>
      <c r="G250" s="51">
        <f t="shared" si="32"/>
        <v>96.86187431445464</v>
      </c>
      <c r="H250" s="88">
        <f t="shared" si="27"/>
        <v>1.5947854809460098</v>
      </c>
      <c r="I250" s="34">
        <f t="shared" si="31"/>
        <v>1.2606610223110608</v>
      </c>
      <c r="J250" s="77"/>
    </row>
    <row r="251" spans="1:10" ht="12.75">
      <c r="A251" s="135"/>
      <c r="B251" s="127"/>
      <c r="C251" s="33">
        <v>4120</v>
      </c>
      <c r="D251" s="4" t="s">
        <v>105</v>
      </c>
      <c r="E251" s="6">
        <v>60346</v>
      </c>
      <c r="F251" s="28">
        <v>58214</v>
      </c>
      <c r="G251" s="51">
        <f t="shared" si="32"/>
        <v>96.4670400689358</v>
      </c>
      <c r="H251" s="88">
        <f t="shared" si="27"/>
        <v>0.25746789543103854</v>
      </c>
      <c r="I251" s="34">
        <f t="shared" si="31"/>
        <v>0.2026960193139703</v>
      </c>
      <c r="J251" s="77"/>
    </row>
    <row r="252" spans="1:10" ht="12.75">
      <c r="A252" s="135"/>
      <c r="B252" s="127"/>
      <c r="C252" s="33">
        <v>4170</v>
      </c>
      <c r="D252" s="4" t="s">
        <v>160</v>
      </c>
      <c r="E252" s="6">
        <v>33000</v>
      </c>
      <c r="F252" s="28">
        <v>7000</v>
      </c>
      <c r="G252" s="51">
        <f t="shared" si="32"/>
        <v>21.21212121212121</v>
      </c>
      <c r="H252" s="88">
        <f t="shared" si="27"/>
        <v>0.14079542221894198</v>
      </c>
      <c r="I252" s="34">
        <f t="shared" si="31"/>
        <v>0.024373383296076412</v>
      </c>
      <c r="J252" s="77"/>
    </row>
    <row r="253" spans="1:10" ht="12.75">
      <c r="A253" s="135"/>
      <c r="B253" s="127"/>
      <c r="C253" s="33">
        <v>4210</v>
      </c>
      <c r="D253" s="4" t="s">
        <v>76</v>
      </c>
      <c r="E253" s="6">
        <v>152700</v>
      </c>
      <c r="F253" s="28">
        <v>166550</v>
      </c>
      <c r="G253" s="51">
        <f t="shared" si="32"/>
        <v>109.07007203667321</v>
      </c>
      <c r="H253" s="88">
        <f t="shared" si="27"/>
        <v>0.6514988173585587</v>
      </c>
      <c r="I253" s="34">
        <f t="shared" si="31"/>
        <v>0.5799124268516466</v>
      </c>
      <c r="J253" s="77"/>
    </row>
    <row r="254" spans="1:10" ht="13.5" customHeight="1">
      <c r="A254" s="135"/>
      <c r="B254" s="127"/>
      <c r="C254" s="33">
        <v>4240</v>
      </c>
      <c r="D254" s="4" t="s">
        <v>161</v>
      </c>
      <c r="E254" s="6">
        <v>8000</v>
      </c>
      <c r="F254" s="28">
        <v>8000</v>
      </c>
      <c r="G254" s="51">
        <f t="shared" si="32"/>
        <v>100</v>
      </c>
      <c r="H254" s="88">
        <f t="shared" si="27"/>
        <v>0.034132223568228356</v>
      </c>
      <c r="I254" s="34">
        <f t="shared" si="31"/>
        <v>0.027855295195515897</v>
      </c>
      <c r="J254" s="77"/>
    </row>
    <row r="255" spans="1:10" ht="12.75">
      <c r="A255" s="135"/>
      <c r="B255" s="127"/>
      <c r="C255" s="33">
        <v>4260</v>
      </c>
      <c r="D255" s="4" t="s">
        <v>77</v>
      </c>
      <c r="E255" s="6">
        <v>39000</v>
      </c>
      <c r="F255" s="28">
        <v>40800</v>
      </c>
      <c r="G255" s="51">
        <f t="shared" si="32"/>
        <v>104.61538461538463</v>
      </c>
      <c r="H255" s="88">
        <f t="shared" si="27"/>
        <v>0.16639458989511324</v>
      </c>
      <c r="I255" s="34">
        <f t="shared" si="31"/>
        <v>0.14206200549713108</v>
      </c>
      <c r="J255" s="77"/>
    </row>
    <row r="256" spans="1:10" ht="12.75">
      <c r="A256" s="135"/>
      <c r="B256" s="127"/>
      <c r="C256" s="33">
        <v>4270</v>
      </c>
      <c r="D256" s="4" t="s">
        <v>79</v>
      </c>
      <c r="E256" s="6">
        <v>45300</v>
      </c>
      <c r="F256" s="28">
        <v>5000</v>
      </c>
      <c r="G256" s="51">
        <f t="shared" si="32"/>
        <v>11.037527593818984</v>
      </c>
      <c r="H256" s="88">
        <f t="shared" si="27"/>
        <v>0.19327371595509307</v>
      </c>
      <c r="I256" s="34">
        <f t="shared" si="31"/>
        <v>0.017409559497197438</v>
      </c>
      <c r="J256" s="77"/>
    </row>
    <row r="257" spans="1:10" ht="12.75">
      <c r="A257" s="135"/>
      <c r="B257" s="127"/>
      <c r="C257" s="33">
        <v>4280</v>
      </c>
      <c r="D257" s="4" t="s">
        <v>93</v>
      </c>
      <c r="E257" s="6">
        <v>2500</v>
      </c>
      <c r="F257" s="28">
        <v>3800</v>
      </c>
      <c r="G257" s="51">
        <f t="shared" si="32"/>
        <v>152</v>
      </c>
      <c r="H257" s="88">
        <f t="shared" si="27"/>
        <v>0.010666319865071362</v>
      </c>
      <c r="I257" s="34">
        <f t="shared" si="31"/>
        <v>0.013231265217870053</v>
      </c>
      <c r="J257" s="77"/>
    </row>
    <row r="258" spans="1:10" ht="12.75">
      <c r="A258" s="135"/>
      <c r="B258" s="127"/>
      <c r="C258" s="33">
        <v>4300</v>
      </c>
      <c r="D258" s="4" t="s">
        <v>89</v>
      </c>
      <c r="E258" s="6">
        <v>35985</v>
      </c>
      <c r="F258" s="28">
        <v>40460</v>
      </c>
      <c r="G258" s="51">
        <f t="shared" si="32"/>
        <v>112.43573711268584</v>
      </c>
      <c r="H258" s="88">
        <f t="shared" si="27"/>
        <v>0.15353100813783718</v>
      </c>
      <c r="I258" s="34">
        <f t="shared" si="31"/>
        <v>0.14087815545132165</v>
      </c>
      <c r="J258" s="77"/>
    </row>
    <row r="259" spans="1:10" ht="12.75">
      <c r="A259" s="135"/>
      <c r="B259" s="127"/>
      <c r="C259" s="33">
        <v>4350</v>
      </c>
      <c r="D259" s="4" t="s">
        <v>132</v>
      </c>
      <c r="E259" s="6">
        <v>2040</v>
      </c>
      <c r="F259" s="28">
        <v>1940</v>
      </c>
      <c r="G259" s="51">
        <f t="shared" si="32"/>
        <v>95.09803921568627</v>
      </c>
      <c r="H259" s="88">
        <f t="shared" si="27"/>
        <v>0.008703717009898231</v>
      </c>
      <c r="I259" s="34">
        <f t="shared" si="31"/>
        <v>0.006754909084912605</v>
      </c>
      <c r="J259" s="77"/>
    </row>
    <row r="260" spans="1:10" ht="22.5" customHeight="1">
      <c r="A260" s="135"/>
      <c r="B260" s="127"/>
      <c r="C260" s="33">
        <v>4370</v>
      </c>
      <c r="D260" s="4" t="s">
        <v>149</v>
      </c>
      <c r="E260" s="6">
        <v>8450</v>
      </c>
      <c r="F260" s="28">
        <v>8700</v>
      </c>
      <c r="G260" s="51">
        <f t="shared" si="32"/>
        <v>102.9585798816568</v>
      </c>
      <c r="H260" s="88">
        <f t="shared" si="27"/>
        <v>0.0360521611439412</v>
      </c>
      <c r="I260" s="34">
        <f t="shared" si="31"/>
        <v>0.030292633525123538</v>
      </c>
      <c r="J260" s="77"/>
    </row>
    <row r="261" spans="1:10" ht="12.75">
      <c r="A261" s="135"/>
      <c r="B261" s="127"/>
      <c r="C261" s="33">
        <v>4410</v>
      </c>
      <c r="D261" s="4" t="s">
        <v>124</v>
      </c>
      <c r="E261" s="6">
        <v>4200</v>
      </c>
      <c r="F261" s="28">
        <v>4700</v>
      </c>
      <c r="G261" s="51">
        <f t="shared" si="32"/>
        <v>111.90476190476191</v>
      </c>
      <c r="H261" s="88">
        <f aca="true" t="shared" si="33" ref="H261:H324">(E261/$E$691)*100</f>
        <v>0.017919417373319885</v>
      </c>
      <c r="I261" s="34">
        <f t="shared" si="31"/>
        <v>0.01636498592736559</v>
      </c>
      <c r="J261" s="77"/>
    </row>
    <row r="262" spans="1:10" ht="12.75">
      <c r="A262" s="135"/>
      <c r="B262" s="127"/>
      <c r="C262" s="33">
        <v>4430</v>
      </c>
      <c r="D262" s="4" t="s">
        <v>90</v>
      </c>
      <c r="E262" s="6">
        <v>3600</v>
      </c>
      <c r="F262" s="28">
        <v>3900</v>
      </c>
      <c r="G262" s="51">
        <f t="shared" si="32"/>
        <v>108.33333333333333</v>
      </c>
      <c r="H262" s="88">
        <f t="shared" si="33"/>
        <v>0.01535950060570276</v>
      </c>
      <c r="I262" s="34">
        <f t="shared" si="31"/>
        <v>0.013579456407814</v>
      </c>
      <c r="J262" s="77"/>
    </row>
    <row r="263" spans="1:10" ht="12.75">
      <c r="A263" s="135"/>
      <c r="B263" s="127"/>
      <c r="C263" s="33">
        <v>4440</v>
      </c>
      <c r="D263" s="4" t="s">
        <v>162</v>
      </c>
      <c r="E263" s="6">
        <v>137861</v>
      </c>
      <c r="F263" s="28">
        <v>131277</v>
      </c>
      <c r="G263" s="51">
        <f t="shared" si="32"/>
        <v>95.22417507489428</v>
      </c>
      <c r="H263" s="88">
        <f t="shared" si="33"/>
        <v>0.5881878091674412</v>
      </c>
      <c r="I263" s="34">
        <f aca="true" t="shared" si="34" ref="I263:I296">(F263/$F$691)*100</f>
        <v>0.45709494842271753</v>
      </c>
      <c r="J263" s="77"/>
    </row>
    <row r="264" spans="1:10" ht="12.75">
      <c r="A264" s="135"/>
      <c r="B264" s="127"/>
      <c r="C264" s="33">
        <v>4520</v>
      </c>
      <c r="D264" s="4" t="s">
        <v>280</v>
      </c>
      <c r="E264" s="6">
        <v>2541</v>
      </c>
      <c r="F264" s="28">
        <v>4000</v>
      </c>
      <c r="G264" s="51">
        <f t="shared" si="32"/>
        <v>157.41833923652106</v>
      </c>
      <c r="H264" s="88">
        <f t="shared" si="33"/>
        <v>0.010841247510858533</v>
      </c>
      <c r="I264" s="34">
        <f t="shared" si="34"/>
        <v>0.013927647597757949</v>
      </c>
      <c r="J264" s="77"/>
    </row>
    <row r="265" spans="1:10" ht="22.5">
      <c r="A265" s="135"/>
      <c r="B265" s="127"/>
      <c r="C265" s="33">
        <v>4700</v>
      </c>
      <c r="D265" s="4" t="s">
        <v>243</v>
      </c>
      <c r="E265" s="6">
        <v>900</v>
      </c>
      <c r="F265" s="28">
        <v>1400</v>
      </c>
      <c r="G265" s="51">
        <f t="shared" si="32"/>
        <v>155.55555555555557</v>
      </c>
      <c r="H265" s="88">
        <f t="shared" si="33"/>
        <v>0.00383987515142569</v>
      </c>
      <c r="I265" s="34">
        <f t="shared" si="34"/>
        <v>0.004874676659215282</v>
      </c>
      <c r="J265" s="77"/>
    </row>
    <row r="266" spans="1:10" ht="11.25" customHeight="1">
      <c r="A266" s="135"/>
      <c r="B266" s="127"/>
      <c r="C266" s="55">
        <v>6050</v>
      </c>
      <c r="D266" s="24" t="s">
        <v>41</v>
      </c>
      <c r="E266" s="25">
        <v>0</v>
      </c>
      <c r="F266" s="25">
        <v>150000</v>
      </c>
      <c r="G266" s="52"/>
      <c r="H266" s="89">
        <f t="shared" si="33"/>
        <v>0</v>
      </c>
      <c r="I266" s="64">
        <f t="shared" si="34"/>
        <v>0.5222867849159231</v>
      </c>
      <c r="J266" s="77"/>
    </row>
    <row r="267" spans="1:10" ht="12" customHeight="1">
      <c r="A267" s="135"/>
      <c r="B267" s="124">
        <v>80103</v>
      </c>
      <c r="C267" s="47"/>
      <c r="D267" s="3" t="s">
        <v>163</v>
      </c>
      <c r="E267" s="5">
        <f>E268+E269+E270+E271+E272+E273</f>
        <v>133801</v>
      </c>
      <c r="F267" s="5">
        <f>F268+F269+F270+F271+F272+F273</f>
        <v>134728</v>
      </c>
      <c r="G267" s="52">
        <f aca="true" t="shared" si="35" ref="G267:G272">(F267/E267)*100</f>
        <v>100.69281993408121</v>
      </c>
      <c r="H267" s="89">
        <f t="shared" si="33"/>
        <v>0.5708657057065654</v>
      </c>
      <c r="I267" s="64">
        <f t="shared" si="34"/>
        <v>0.4691110263876832</v>
      </c>
      <c r="J267" s="77"/>
    </row>
    <row r="268" spans="1:10" ht="15" customHeight="1">
      <c r="A268" s="135"/>
      <c r="B268" s="125"/>
      <c r="C268" s="33">
        <v>3020</v>
      </c>
      <c r="D268" s="4" t="s">
        <v>158</v>
      </c>
      <c r="E268" s="6">
        <v>7938</v>
      </c>
      <c r="F268" s="28">
        <v>8450</v>
      </c>
      <c r="G268" s="51">
        <f t="shared" si="35"/>
        <v>106.44998740236835</v>
      </c>
      <c r="H268" s="88">
        <f t="shared" si="33"/>
        <v>0.03386769883557459</v>
      </c>
      <c r="I268" s="34">
        <f t="shared" si="34"/>
        <v>0.029422155550263666</v>
      </c>
      <c r="J268" s="77"/>
    </row>
    <row r="269" spans="1:10" ht="12.75">
      <c r="A269" s="135"/>
      <c r="B269" s="125"/>
      <c r="C269" s="33">
        <v>4010</v>
      </c>
      <c r="D269" s="4" t="s">
        <v>96</v>
      </c>
      <c r="E269" s="6">
        <v>93400</v>
      </c>
      <c r="F269" s="28">
        <v>93414</v>
      </c>
      <c r="G269" s="51">
        <f t="shared" si="35"/>
        <v>100.01498929336188</v>
      </c>
      <c r="H269" s="88">
        <f t="shared" si="33"/>
        <v>0.39849371015906604</v>
      </c>
      <c r="I269" s="34">
        <f t="shared" si="34"/>
        <v>0.32525931817424025</v>
      </c>
      <c r="J269" s="77"/>
    </row>
    <row r="270" spans="1:10" ht="12.75">
      <c r="A270" s="135"/>
      <c r="B270" s="125"/>
      <c r="C270" s="33">
        <v>4040</v>
      </c>
      <c r="D270" s="4" t="s">
        <v>159</v>
      </c>
      <c r="E270" s="6">
        <v>8081</v>
      </c>
      <c r="F270" s="28">
        <v>7967</v>
      </c>
      <c r="G270" s="51">
        <f t="shared" si="35"/>
        <v>98.58928350451677</v>
      </c>
      <c r="H270" s="88">
        <f t="shared" si="33"/>
        <v>0.03447781233185667</v>
      </c>
      <c r="I270" s="34">
        <f t="shared" si="34"/>
        <v>0.027740392102834393</v>
      </c>
      <c r="J270" s="77"/>
    </row>
    <row r="271" spans="1:10" ht="12.75">
      <c r="A271" s="135"/>
      <c r="B271" s="125"/>
      <c r="C271" s="33">
        <v>4110</v>
      </c>
      <c r="D271" s="4" t="s">
        <v>86</v>
      </c>
      <c r="E271" s="6">
        <v>16250</v>
      </c>
      <c r="F271" s="28">
        <v>16472</v>
      </c>
      <c r="G271" s="51">
        <f t="shared" si="35"/>
        <v>101.36615384615384</v>
      </c>
      <c r="H271" s="88">
        <f t="shared" si="33"/>
        <v>0.06933107912296385</v>
      </c>
      <c r="I271" s="34">
        <f t="shared" si="34"/>
        <v>0.05735405280756724</v>
      </c>
      <c r="J271" s="77"/>
    </row>
    <row r="272" spans="1:10" ht="12.75">
      <c r="A272" s="135"/>
      <c r="B272" s="125"/>
      <c r="C272" s="33">
        <v>4120</v>
      </c>
      <c r="D272" s="4" t="s">
        <v>105</v>
      </c>
      <c r="E272" s="6">
        <v>2475</v>
      </c>
      <c r="F272" s="28">
        <v>2665</v>
      </c>
      <c r="G272" s="51">
        <f t="shared" si="35"/>
        <v>107.67676767676768</v>
      </c>
      <c r="H272" s="88">
        <f t="shared" si="33"/>
        <v>0.010559656666420648</v>
      </c>
      <c r="I272" s="34">
        <f t="shared" si="34"/>
        <v>0.009279295212006234</v>
      </c>
      <c r="J272" s="77"/>
    </row>
    <row r="273" spans="1:10" ht="12.75">
      <c r="A273" s="135"/>
      <c r="B273" s="125"/>
      <c r="C273" s="33">
        <v>4440</v>
      </c>
      <c r="D273" s="4" t="s">
        <v>162</v>
      </c>
      <c r="E273" s="6">
        <v>5657</v>
      </c>
      <c r="F273" s="28">
        <v>5760</v>
      </c>
      <c r="G273" s="51">
        <f>(F273/E273)*100</f>
        <v>101.82075304931944</v>
      </c>
      <c r="H273" s="88">
        <f t="shared" si="33"/>
        <v>0.024135748590683476</v>
      </c>
      <c r="I273" s="34">
        <f t="shared" si="34"/>
        <v>0.020055812540771448</v>
      </c>
      <c r="J273" s="77"/>
    </row>
    <row r="274" spans="1:10" ht="12.75">
      <c r="A274" s="135"/>
      <c r="B274" s="121">
        <v>80104</v>
      </c>
      <c r="C274" s="47"/>
      <c r="D274" s="3" t="s">
        <v>23</v>
      </c>
      <c r="E274" s="5">
        <f>E276+E277+E278+E279+E280+E281+E282+E283+E284+E285+E286+E288+E292+E293+E294+E287+E291+E295+E289+E290</f>
        <v>535788.79</v>
      </c>
      <c r="F274" s="5">
        <f>F276+F277+F278+F279+F280+F281+F282+F283+F284+F285+F286+F288+F292+F293+F294+F287+F291+F295+F289+F290</f>
        <v>427028</v>
      </c>
      <c r="G274" s="52">
        <f>(F274/E274)*100</f>
        <v>79.70080896989278</v>
      </c>
      <c r="H274" s="89">
        <f t="shared" si="33"/>
        <v>2.285957845703819</v>
      </c>
      <c r="I274" s="64">
        <f t="shared" si="34"/>
        <v>1.4868738745938452</v>
      </c>
      <c r="J274" s="77"/>
    </row>
    <row r="275" spans="1:10" ht="12.75">
      <c r="A275" s="135"/>
      <c r="B275" s="126"/>
      <c r="C275" s="47"/>
      <c r="D275" s="3" t="s">
        <v>254</v>
      </c>
      <c r="E275" s="5">
        <f>E276+E277+E278+E279+E280+E281+E282+E283+E284+E285+E286+E287+E288+E289+E290+E291+E292+E293+E294+E295</f>
        <v>535788.79</v>
      </c>
      <c r="F275" s="5">
        <f>F276+F277+F278+F279+F280+F281+F282+F283+F284+F285+F286+F287+F288+F289+F290+F291+F292+F293+F294+F295</f>
        <v>427028</v>
      </c>
      <c r="G275" s="52"/>
      <c r="H275" s="89">
        <f t="shared" si="33"/>
        <v>2.285957845703819</v>
      </c>
      <c r="I275" s="64">
        <f t="shared" si="34"/>
        <v>1.4868738745938452</v>
      </c>
      <c r="J275" s="77"/>
    </row>
    <row r="276" spans="1:10" ht="22.5">
      <c r="A276" s="135"/>
      <c r="B276" s="127"/>
      <c r="C276" s="33">
        <v>2540</v>
      </c>
      <c r="D276" s="4" t="s">
        <v>164</v>
      </c>
      <c r="E276" s="6">
        <v>134800.79</v>
      </c>
      <c r="F276" s="28">
        <v>0</v>
      </c>
      <c r="G276" s="51">
        <f aca="true" t="shared" si="36" ref="G276:G301">(F276/E276)*100</f>
        <v>0</v>
      </c>
      <c r="H276" s="88">
        <f t="shared" si="33"/>
        <v>0.5751313376817252</v>
      </c>
      <c r="I276" s="34">
        <f t="shared" si="34"/>
        <v>0</v>
      </c>
      <c r="J276" s="77"/>
    </row>
    <row r="277" spans="1:10" ht="15.75" customHeight="1">
      <c r="A277" s="135"/>
      <c r="B277" s="127"/>
      <c r="C277" s="33">
        <v>3020</v>
      </c>
      <c r="D277" s="4" t="s">
        <v>158</v>
      </c>
      <c r="E277" s="6">
        <v>16690</v>
      </c>
      <c r="F277" s="28">
        <v>17104</v>
      </c>
      <c r="G277" s="51">
        <f t="shared" si="36"/>
        <v>102.48052726183343</v>
      </c>
      <c r="H277" s="88">
        <f t="shared" si="33"/>
        <v>0.0712083514192164</v>
      </c>
      <c r="I277" s="34">
        <f t="shared" si="34"/>
        <v>0.059554621128012984</v>
      </c>
      <c r="J277" s="77"/>
    </row>
    <row r="278" spans="1:10" ht="12.75">
      <c r="A278" s="135"/>
      <c r="B278" s="127"/>
      <c r="C278" s="33">
        <v>4010</v>
      </c>
      <c r="D278" s="4" t="s">
        <v>96</v>
      </c>
      <c r="E278" s="6">
        <v>256200</v>
      </c>
      <c r="F278" s="28">
        <v>257653</v>
      </c>
      <c r="G278" s="51">
        <f t="shared" si="36"/>
        <v>100.56713505074161</v>
      </c>
      <c r="H278" s="88">
        <f t="shared" si="33"/>
        <v>1.0930844597725131</v>
      </c>
      <c r="I278" s="34">
        <f t="shared" si="34"/>
        <v>0.8971250466262822</v>
      </c>
      <c r="J278" s="77"/>
    </row>
    <row r="279" spans="1:10" ht="12.75">
      <c r="A279" s="135"/>
      <c r="B279" s="127"/>
      <c r="C279" s="33">
        <v>4040</v>
      </c>
      <c r="D279" s="4" t="s">
        <v>159</v>
      </c>
      <c r="E279" s="6">
        <v>17807</v>
      </c>
      <c r="F279" s="28">
        <v>15960</v>
      </c>
      <c r="G279" s="51">
        <f t="shared" si="36"/>
        <v>89.62767451002415</v>
      </c>
      <c r="H279" s="88">
        <f t="shared" si="33"/>
        <v>0.07597406313493028</v>
      </c>
      <c r="I279" s="34">
        <f t="shared" si="34"/>
        <v>0.05557131391505421</v>
      </c>
      <c r="J279" s="77"/>
    </row>
    <row r="280" spans="1:10" ht="12.75">
      <c r="A280" s="135"/>
      <c r="B280" s="127"/>
      <c r="C280" s="33">
        <v>4110</v>
      </c>
      <c r="D280" s="4" t="s">
        <v>86</v>
      </c>
      <c r="E280" s="6">
        <v>43045</v>
      </c>
      <c r="F280" s="28">
        <v>49717</v>
      </c>
      <c r="G280" s="51">
        <f t="shared" si="36"/>
        <v>115.50005807875479</v>
      </c>
      <c r="H280" s="88">
        <f t="shared" si="33"/>
        <v>0.18365269543679869</v>
      </c>
      <c r="I280" s="34">
        <f t="shared" si="34"/>
        <v>0.17311021390443299</v>
      </c>
      <c r="J280" s="77"/>
    </row>
    <row r="281" spans="1:10" ht="12.75">
      <c r="A281" s="135"/>
      <c r="B281" s="127"/>
      <c r="C281" s="33">
        <v>4120</v>
      </c>
      <c r="D281" s="4" t="s">
        <v>105</v>
      </c>
      <c r="E281" s="6">
        <v>6159</v>
      </c>
      <c r="F281" s="28">
        <v>7645</v>
      </c>
      <c r="G281" s="51">
        <f t="shared" si="36"/>
        <v>124.12729339178439</v>
      </c>
      <c r="H281" s="88">
        <f t="shared" si="33"/>
        <v>0.026277545619589802</v>
      </c>
      <c r="I281" s="34">
        <f t="shared" si="34"/>
        <v>0.02661921647121488</v>
      </c>
      <c r="J281" s="77"/>
    </row>
    <row r="282" spans="1:10" ht="12.75">
      <c r="A282" s="135"/>
      <c r="B282" s="127"/>
      <c r="C282" s="33">
        <v>4170</v>
      </c>
      <c r="D282" s="4" t="s">
        <v>88</v>
      </c>
      <c r="E282" s="6">
        <v>2000</v>
      </c>
      <c r="F282" s="28">
        <v>1000</v>
      </c>
      <c r="G282" s="51">
        <f t="shared" si="36"/>
        <v>50</v>
      </c>
      <c r="H282" s="88">
        <f t="shared" si="33"/>
        <v>0.008533055892057089</v>
      </c>
      <c r="I282" s="34">
        <f t="shared" si="34"/>
        <v>0.003481911899439487</v>
      </c>
      <c r="J282" s="77"/>
    </row>
    <row r="283" spans="1:10" ht="12.75">
      <c r="A283" s="135"/>
      <c r="B283" s="127"/>
      <c r="C283" s="33">
        <v>4210</v>
      </c>
      <c r="D283" s="4" t="s">
        <v>76</v>
      </c>
      <c r="E283" s="6">
        <v>19000</v>
      </c>
      <c r="F283" s="28">
        <v>24370</v>
      </c>
      <c r="G283" s="51">
        <f t="shared" si="36"/>
        <v>128.26315789473682</v>
      </c>
      <c r="H283" s="88">
        <f t="shared" si="33"/>
        <v>0.08106403097454234</v>
      </c>
      <c r="I283" s="34">
        <f t="shared" si="34"/>
        <v>0.0848541929893403</v>
      </c>
      <c r="J283" s="77"/>
    </row>
    <row r="284" spans="1:10" ht="14.25" customHeight="1">
      <c r="A284" s="135"/>
      <c r="B284" s="127"/>
      <c r="C284" s="33">
        <v>4240</v>
      </c>
      <c r="D284" s="4" t="s">
        <v>161</v>
      </c>
      <c r="E284" s="6">
        <v>2000</v>
      </c>
      <c r="F284" s="28">
        <v>2000</v>
      </c>
      <c r="G284" s="51">
        <f t="shared" si="36"/>
        <v>100</v>
      </c>
      <c r="H284" s="88">
        <f t="shared" si="33"/>
        <v>0.008533055892057089</v>
      </c>
      <c r="I284" s="34">
        <f t="shared" si="34"/>
        <v>0.006963823798878974</v>
      </c>
      <c r="J284" s="77"/>
    </row>
    <row r="285" spans="1:10" ht="12.75">
      <c r="A285" s="135"/>
      <c r="B285" s="127"/>
      <c r="C285" s="33">
        <v>4260</v>
      </c>
      <c r="D285" s="4" t="s">
        <v>77</v>
      </c>
      <c r="E285" s="6">
        <v>5600</v>
      </c>
      <c r="F285" s="28">
        <v>3000</v>
      </c>
      <c r="G285" s="51">
        <f t="shared" si="36"/>
        <v>53.57142857142857</v>
      </c>
      <c r="H285" s="88">
        <f t="shared" si="33"/>
        <v>0.02389255649775985</v>
      </c>
      <c r="I285" s="34">
        <f t="shared" si="34"/>
        <v>0.010445735698318461</v>
      </c>
      <c r="J285" s="77"/>
    </row>
    <row r="286" spans="1:10" ht="12.75">
      <c r="A286" s="135"/>
      <c r="B286" s="127"/>
      <c r="C286" s="33">
        <v>4270</v>
      </c>
      <c r="D286" s="4" t="s">
        <v>79</v>
      </c>
      <c r="E286" s="6">
        <v>300</v>
      </c>
      <c r="F286" s="28">
        <v>4500</v>
      </c>
      <c r="G286" s="51">
        <f t="shared" si="36"/>
        <v>1500</v>
      </c>
      <c r="H286" s="88">
        <f t="shared" si="33"/>
        <v>0.0012799583838085634</v>
      </c>
      <c r="I286" s="34">
        <f t="shared" si="34"/>
        <v>0.015668603547477695</v>
      </c>
      <c r="J286" s="77"/>
    </row>
    <row r="287" spans="1:10" ht="12.75">
      <c r="A287" s="135"/>
      <c r="B287" s="127"/>
      <c r="C287" s="33">
        <v>4280</v>
      </c>
      <c r="D287" s="4" t="s">
        <v>93</v>
      </c>
      <c r="E287" s="6">
        <v>550</v>
      </c>
      <c r="F287" s="28">
        <v>600</v>
      </c>
      <c r="G287" s="51">
        <f t="shared" si="36"/>
        <v>109.09090909090908</v>
      </c>
      <c r="H287" s="88">
        <f t="shared" si="33"/>
        <v>0.0023465903703156995</v>
      </c>
      <c r="I287" s="34">
        <f t="shared" si="34"/>
        <v>0.002089147139663692</v>
      </c>
      <c r="J287" s="77"/>
    </row>
    <row r="288" spans="1:10" ht="12.75">
      <c r="A288" s="135"/>
      <c r="B288" s="127"/>
      <c r="C288" s="33">
        <v>4300</v>
      </c>
      <c r="D288" s="4" t="s">
        <v>89</v>
      </c>
      <c r="E288" s="6">
        <v>9450</v>
      </c>
      <c r="F288" s="28">
        <v>10400</v>
      </c>
      <c r="G288" s="51">
        <f t="shared" si="36"/>
        <v>110.05291005291005</v>
      </c>
      <c r="H288" s="88">
        <f t="shared" si="33"/>
        <v>0.040318689089969745</v>
      </c>
      <c r="I288" s="34">
        <f t="shared" si="34"/>
        <v>0.036211883754170664</v>
      </c>
      <c r="J288" s="77"/>
    </row>
    <row r="289" spans="1:10" ht="12.75">
      <c r="A289" s="135"/>
      <c r="B289" s="127"/>
      <c r="C289" s="33">
        <v>4330</v>
      </c>
      <c r="D289" s="4" t="s">
        <v>304</v>
      </c>
      <c r="E289" s="6">
        <v>3601</v>
      </c>
      <c r="F289" s="28">
        <v>11827</v>
      </c>
      <c r="G289" s="51">
        <f t="shared" si="36"/>
        <v>328.43654540405447</v>
      </c>
      <c r="H289" s="88">
        <f t="shared" si="33"/>
        <v>0.01536376713364879</v>
      </c>
      <c r="I289" s="34">
        <f t="shared" si="34"/>
        <v>0.04118057203467082</v>
      </c>
      <c r="J289" s="77"/>
    </row>
    <row r="290" spans="1:10" ht="12.75">
      <c r="A290" s="135"/>
      <c r="B290" s="127"/>
      <c r="C290" s="33">
        <v>4350</v>
      </c>
      <c r="D290" s="4" t="s">
        <v>229</v>
      </c>
      <c r="E290" s="6">
        <v>468</v>
      </c>
      <c r="F290" s="28">
        <v>468</v>
      </c>
      <c r="G290" s="51">
        <f t="shared" si="36"/>
        <v>100</v>
      </c>
      <c r="H290" s="88">
        <f t="shared" si="33"/>
        <v>0.001996735078741359</v>
      </c>
      <c r="I290" s="34">
        <f t="shared" si="34"/>
        <v>0.00162953476893768</v>
      </c>
      <c r="J290" s="77"/>
    </row>
    <row r="291" spans="1:10" ht="22.5">
      <c r="A291" s="135"/>
      <c r="B291" s="127"/>
      <c r="C291" s="33">
        <v>4370</v>
      </c>
      <c r="D291" s="4" t="s">
        <v>149</v>
      </c>
      <c r="E291" s="6">
        <v>700</v>
      </c>
      <c r="F291" s="28">
        <v>600</v>
      </c>
      <c r="G291" s="51">
        <f t="shared" si="36"/>
        <v>85.71428571428571</v>
      </c>
      <c r="H291" s="88">
        <f t="shared" si="33"/>
        <v>0.002986569562219981</v>
      </c>
      <c r="I291" s="34">
        <f t="shared" si="34"/>
        <v>0.002089147139663692</v>
      </c>
      <c r="J291" s="77"/>
    </row>
    <row r="292" spans="1:10" ht="12.75">
      <c r="A292" s="135"/>
      <c r="B292" s="127"/>
      <c r="C292" s="33">
        <v>4410</v>
      </c>
      <c r="D292" s="4" t="s">
        <v>165</v>
      </c>
      <c r="E292" s="6">
        <v>200</v>
      </c>
      <c r="F292" s="28">
        <v>200</v>
      </c>
      <c r="G292" s="51">
        <f t="shared" si="36"/>
        <v>100</v>
      </c>
      <c r="H292" s="88">
        <f t="shared" si="33"/>
        <v>0.0008533055892057088</v>
      </c>
      <c r="I292" s="34">
        <f t="shared" si="34"/>
        <v>0.0006963823798878975</v>
      </c>
      <c r="J292" s="77"/>
    </row>
    <row r="293" spans="1:10" ht="12.75">
      <c r="A293" s="135"/>
      <c r="B293" s="127"/>
      <c r="C293" s="33">
        <v>4430</v>
      </c>
      <c r="D293" s="4" t="s">
        <v>90</v>
      </c>
      <c r="E293" s="6">
        <v>200</v>
      </c>
      <c r="F293" s="28">
        <v>200</v>
      </c>
      <c r="G293" s="51">
        <f t="shared" si="36"/>
        <v>100</v>
      </c>
      <c r="H293" s="88">
        <f t="shared" si="33"/>
        <v>0.0008533055892057088</v>
      </c>
      <c r="I293" s="34">
        <f t="shared" si="34"/>
        <v>0.0006963823798878975</v>
      </c>
      <c r="J293" s="77"/>
    </row>
    <row r="294" spans="1:10" ht="12.75">
      <c r="A294" s="135"/>
      <c r="B294" s="127"/>
      <c r="C294" s="33">
        <v>4440</v>
      </c>
      <c r="D294" s="4" t="s">
        <v>162</v>
      </c>
      <c r="E294" s="6">
        <v>16918</v>
      </c>
      <c r="F294" s="28">
        <v>19684</v>
      </c>
      <c r="G294" s="51">
        <f t="shared" si="36"/>
        <v>116.34945028963234</v>
      </c>
      <c r="H294" s="88">
        <f t="shared" si="33"/>
        <v>0.07218111979091092</v>
      </c>
      <c r="I294" s="34">
        <f t="shared" si="34"/>
        <v>0.06853795382856687</v>
      </c>
      <c r="J294" s="77"/>
    </row>
    <row r="295" spans="1:10" ht="22.5">
      <c r="A295" s="135"/>
      <c r="B295" s="127"/>
      <c r="C295" s="33">
        <v>4700</v>
      </c>
      <c r="D295" s="4" t="s">
        <v>243</v>
      </c>
      <c r="E295" s="6">
        <v>100</v>
      </c>
      <c r="F295" s="28">
        <v>100</v>
      </c>
      <c r="G295" s="51">
        <f t="shared" si="36"/>
        <v>100</v>
      </c>
      <c r="H295" s="88">
        <f t="shared" si="33"/>
        <v>0.0004266527946028544</v>
      </c>
      <c r="I295" s="34">
        <f t="shared" si="34"/>
        <v>0.0003481911899439487</v>
      </c>
      <c r="J295" s="77"/>
    </row>
    <row r="296" spans="1:10" ht="16.5" customHeight="1">
      <c r="A296" s="135"/>
      <c r="B296" s="124">
        <v>80106</v>
      </c>
      <c r="C296" s="47"/>
      <c r="D296" s="3" t="s">
        <v>293</v>
      </c>
      <c r="E296" s="5">
        <f>E297</f>
        <v>0</v>
      </c>
      <c r="F296" s="5">
        <f>F297</f>
        <v>65299</v>
      </c>
      <c r="G296" s="51" t="e">
        <f t="shared" si="36"/>
        <v>#DIV/0!</v>
      </c>
      <c r="H296" s="89">
        <f t="shared" si="33"/>
        <v>0</v>
      </c>
      <c r="I296" s="64">
        <f t="shared" si="34"/>
        <v>0.22736536512149907</v>
      </c>
      <c r="J296" s="77"/>
    </row>
    <row r="297" spans="1:10" s="69" customFormat="1" ht="24" customHeight="1">
      <c r="A297" s="135"/>
      <c r="B297" s="124"/>
      <c r="C297" s="33">
        <v>2590</v>
      </c>
      <c r="D297" s="24" t="s">
        <v>299</v>
      </c>
      <c r="E297" s="6"/>
      <c r="F297" s="6">
        <v>65299</v>
      </c>
      <c r="G297" s="51" t="e">
        <f t="shared" si="36"/>
        <v>#DIV/0!</v>
      </c>
      <c r="H297" s="88">
        <f t="shared" si="33"/>
        <v>0</v>
      </c>
      <c r="I297" s="34"/>
      <c r="J297" s="77"/>
    </row>
    <row r="298" spans="1:10" ht="12.75">
      <c r="A298" s="135"/>
      <c r="B298" s="121">
        <v>80110</v>
      </c>
      <c r="C298" s="47"/>
      <c r="D298" s="3" t="s">
        <v>24</v>
      </c>
      <c r="E298" s="5">
        <f>E302+E303+E304+E306+E305+E307+E309+E311+E312+E313+E315+E317+E319+E321+E323+E314+E318+E325+E324+E326+E308+E310+E316+E320+E322</f>
        <v>2140603.3400000003</v>
      </c>
      <c r="F298" s="5">
        <f>F302+F303+F304+F306+F305+F307+F309+F311+F312+F313+F315+F317+F319+F321+F323+F314+F318+F325+F324+F326+F308+F310+F316+F320+F322</f>
        <v>2049037</v>
      </c>
      <c r="G298" s="51">
        <f t="shared" si="36"/>
        <v>95.72240506734889</v>
      </c>
      <c r="H298" s="89">
        <f t="shared" si="33"/>
        <v>9.132943971472043</v>
      </c>
      <c r="I298" s="64">
        <f>(F298/$F$691)*100</f>
        <v>7.134566312691788</v>
      </c>
      <c r="J298" s="77"/>
    </row>
    <row r="299" spans="1:10" ht="12.75">
      <c r="A299" s="135"/>
      <c r="B299" s="126"/>
      <c r="C299" s="47"/>
      <c r="D299" s="3" t="s">
        <v>240</v>
      </c>
      <c r="E299" s="5">
        <f>E326</f>
        <v>26705.15</v>
      </c>
      <c r="F299" s="5">
        <f>F326</f>
        <v>0</v>
      </c>
      <c r="G299" s="51">
        <f t="shared" si="36"/>
        <v>0</v>
      </c>
      <c r="H299" s="89">
        <f t="shared" si="33"/>
        <v>0.11393826877788418</v>
      </c>
      <c r="I299" s="34">
        <f>(F299/$F$691)*100</f>
        <v>0</v>
      </c>
      <c r="J299" s="77"/>
    </row>
    <row r="300" spans="1:10" ht="12.75">
      <c r="A300" s="135"/>
      <c r="B300" s="126"/>
      <c r="C300" s="47"/>
      <c r="D300" s="3" t="s">
        <v>289</v>
      </c>
      <c r="E300" s="5">
        <f>E302+E303+E304+E305+E306+E307+E308+E309+E311+E312+E313+E314+E315+E317+E318+E319+E321+E323+E324+E325+E310+E316+E320+E322</f>
        <v>2113898.1900000004</v>
      </c>
      <c r="F300" s="5">
        <f>F302+F303+F304+F305+F306+F307+F308+F309+F311+F312+F313+F314+F315+F317+F318+F319+F321+F323+F324+F325+F310+F316+F320+F322</f>
        <v>2049037</v>
      </c>
      <c r="G300" s="51">
        <f t="shared" si="36"/>
        <v>96.93167862544976</v>
      </c>
      <c r="H300" s="89">
        <f t="shared" si="33"/>
        <v>9.019005702694159</v>
      </c>
      <c r="I300" s="34">
        <f>(F300/$F$691)*100</f>
        <v>7.134566312691788</v>
      </c>
      <c r="J300" s="77"/>
    </row>
    <row r="301" spans="1:10" ht="12.75">
      <c r="A301" s="135"/>
      <c r="B301" s="126"/>
      <c r="C301" s="47"/>
      <c r="D301" s="3" t="s">
        <v>290</v>
      </c>
      <c r="E301" s="5">
        <f>SUM(E299:E300)</f>
        <v>2140603.3400000003</v>
      </c>
      <c r="F301" s="5">
        <f>SUM(F299:F300)</f>
        <v>2049037</v>
      </c>
      <c r="G301" s="51">
        <f t="shared" si="36"/>
        <v>95.72240506734889</v>
      </c>
      <c r="H301" s="89">
        <f t="shared" si="33"/>
        <v>9.132943971472043</v>
      </c>
      <c r="I301" s="34">
        <f>(F301/$F$691)*100</f>
        <v>7.134566312691788</v>
      </c>
      <c r="J301" s="77"/>
    </row>
    <row r="302" spans="1:10" ht="12.75" customHeight="1">
      <c r="A302" s="135"/>
      <c r="B302" s="127"/>
      <c r="C302" s="33">
        <v>3020</v>
      </c>
      <c r="D302" s="4" t="s">
        <v>158</v>
      </c>
      <c r="E302" s="6">
        <v>106897</v>
      </c>
      <c r="F302" s="28">
        <v>101070</v>
      </c>
      <c r="G302" s="51">
        <f aca="true" t="shared" si="37" ref="G302:G309">(F302/E302)*100</f>
        <v>94.54895834307791</v>
      </c>
      <c r="H302" s="88">
        <f t="shared" si="33"/>
        <v>0.4560790378466133</v>
      </c>
      <c r="I302" s="34">
        <f aca="true" t="shared" si="38" ref="I302:I309">(F302/$F$691)*100</f>
        <v>0.351916835676349</v>
      </c>
      <c r="J302" s="77"/>
    </row>
    <row r="303" spans="1:10" ht="12.75">
      <c r="A303" s="135"/>
      <c r="B303" s="127"/>
      <c r="C303" s="33">
        <v>4010</v>
      </c>
      <c r="D303" s="4" t="s">
        <v>96</v>
      </c>
      <c r="E303" s="6">
        <v>1310000</v>
      </c>
      <c r="F303" s="28">
        <v>1330985</v>
      </c>
      <c r="G303" s="51">
        <f t="shared" si="37"/>
        <v>101.60190839694656</v>
      </c>
      <c r="H303" s="88">
        <f t="shared" si="33"/>
        <v>5.589151609297394</v>
      </c>
      <c r="I303" s="34">
        <f t="shared" si="38"/>
        <v>4.634372509475466</v>
      </c>
      <c r="J303" s="77"/>
    </row>
    <row r="304" spans="1:10" ht="12.75">
      <c r="A304" s="135"/>
      <c r="B304" s="127"/>
      <c r="C304" s="33">
        <v>4040</v>
      </c>
      <c r="D304" s="4" t="s">
        <v>159</v>
      </c>
      <c r="E304" s="6">
        <v>108861</v>
      </c>
      <c r="F304" s="28">
        <v>106670</v>
      </c>
      <c r="G304" s="51">
        <f t="shared" si="37"/>
        <v>97.98734165587308</v>
      </c>
      <c r="H304" s="88">
        <f t="shared" si="33"/>
        <v>0.4644584987326134</v>
      </c>
      <c r="I304" s="34">
        <f t="shared" si="38"/>
        <v>0.3714155423132101</v>
      </c>
      <c r="J304" s="77"/>
    </row>
    <row r="305" spans="1:10" ht="12.75">
      <c r="A305" s="135"/>
      <c r="B305" s="127"/>
      <c r="C305" s="33">
        <v>4110</v>
      </c>
      <c r="D305" s="4" t="s">
        <v>86</v>
      </c>
      <c r="E305" s="6">
        <v>225560</v>
      </c>
      <c r="F305" s="28">
        <v>225254</v>
      </c>
      <c r="G305" s="51">
        <f t="shared" si="37"/>
        <v>99.86433764851924</v>
      </c>
      <c r="H305" s="88">
        <f t="shared" si="33"/>
        <v>0.9623580435061985</v>
      </c>
      <c r="I305" s="34">
        <f t="shared" si="38"/>
        <v>0.7843145829963422</v>
      </c>
      <c r="J305" s="77"/>
    </row>
    <row r="306" spans="1:10" ht="12.75">
      <c r="A306" s="135"/>
      <c r="B306" s="127"/>
      <c r="C306" s="33">
        <v>4120</v>
      </c>
      <c r="D306" s="4" t="s">
        <v>105</v>
      </c>
      <c r="E306" s="6">
        <v>32000</v>
      </c>
      <c r="F306" s="28">
        <v>36332</v>
      </c>
      <c r="G306" s="51">
        <f t="shared" si="37"/>
        <v>113.53750000000001</v>
      </c>
      <c r="H306" s="88">
        <f t="shared" si="33"/>
        <v>0.13652889427291343</v>
      </c>
      <c r="I306" s="34">
        <f t="shared" si="38"/>
        <v>0.12650482313043546</v>
      </c>
      <c r="J306" s="77"/>
    </row>
    <row r="307" spans="1:10" ht="12.75">
      <c r="A307" s="135"/>
      <c r="B307" s="127"/>
      <c r="C307" s="33">
        <v>4170</v>
      </c>
      <c r="D307" s="4" t="s">
        <v>88</v>
      </c>
      <c r="E307" s="6">
        <v>25000</v>
      </c>
      <c r="F307" s="28">
        <v>5000</v>
      </c>
      <c r="G307" s="51">
        <f t="shared" si="37"/>
        <v>20</v>
      </c>
      <c r="H307" s="88">
        <f t="shared" si="33"/>
        <v>0.10666319865071361</v>
      </c>
      <c r="I307" s="34">
        <f t="shared" si="38"/>
        <v>0.017409559497197438</v>
      </c>
      <c r="J307" s="77"/>
    </row>
    <row r="308" spans="1:10" ht="12.75">
      <c r="A308" s="135"/>
      <c r="B308" s="127"/>
      <c r="C308" s="33">
        <v>4178</v>
      </c>
      <c r="D308" s="4" t="s">
        <v>88</v>
      </c>
      <c r="E308" s="6">
        <v>958</v>
      </c>
      <c r="F308" s="28"/>
      <c r="G308" s="51">
        <f t="shared" si="37"/>
        <v>0</v>
      </c>
      <c r="H308" s="88">
        <f t="shared" si="33"/>
        <v>0.004087333772295346</v>
      </c>
      <c r="I308" s="34">
        <f t="shared" si="38"/>
        <v>0</v>
      </c>
      <c r="J308" s="77"/>
    </row>
    <row r="309" spans="1:10" ht="12.75">
      <c r="A309" s="135"/>
      <c r="B309" s="127"/>
      <c r="C309" s="33">
        <v>4210</v>
      </c>
      <c r="D309" s="4" t="s">
        <v>76</v>
      </c>
      <c r="E309" s="6">
        <v>81400</v>
      </c>
      <c r="F309" s="28">
        <v>86900</v>
      </c>
      <c r="G309" s="51">
        <f t="shared" si="37"/>
        <v>106.75675675675676</v>
      </c>
      <c r="H309" s="88">
        <f t="shared" si="33"/>
        <v>0.3472953748067235</v>
      </c>
      <c r="I309" s="34">
        <f t="shared" si="38"/>
        <v>0.30257814406129147</v>
      </c>
      <c r="J309" s="77"/>
    </row>
    <row r="310" spans="1:10" ht="12.75">
      <c r="A310" s="135"/>
      <c r="B310" s="127"/>
      <c r="C310" s="33">
        <v>4218</v>
      </c>
      <c r="D310" s="4" t="s">
        <v>76</v>
      </c>
      <c r="E310" s="6">
        <v>26647.83</v>
      </c>
      <c r="F310" s="28"/>
      <c r="G310" s="51"/>
      <c r="H310" s="88">
        <f t="shared" si="33"/>
        <v>0.11369371139601783</v>
      </c>
      <c r="I310" s="34"/>
      <c r="J310" s="77"/>
    </row>
    <row r="311" spans="1:10" ht="13.5" customHeight="1">
      <c r="A311" s="135"/>
      <c r="B311" s="127"/>
      <c r="C311" s="33">
        <v>4240</v>
      </c>
      <c r="D311" s="4" t="s">
        <v>161</v>
      </c>
      <c r="E311" s="6">
        <v>2000</v>
      </c>
      <c r="F311" s="28">
        <v>4000</v>
      </c>
      <c r="G311" s="51">
        <f>(F311/E311)*100</f>
        <v>200</v>
      </c>
      <c r="H311" s="88">
        <f t="shared" si="33"/>
        <v>0.008533055892057089</v>
      </c>
      <c r="I311" s="34">
        <f>(F311/$F$691)*100</f>
        <v>0.013927647597757949</v>
      </c>
      <c r="J311" s="77"/>
    </row>
    <row r="312" spans="1:10" ht="12.75">
      <c r="A312" s="135"/>
      <c r="B312" s="127"/>
      <c r="C312" s="33">
        <v>4260</v>
      </c>
      <c r="D312" s="4" t="s">
        <v>77</v>
      </c>
      <c r="E312" s="6">
        <v>14500</v>
      </c>
      <c r="F312" s="28">
        <v>16500</v>
      </c>
      <c r="G312" s="51">
        <f>(F312/E312)*100</f>
        <v>113.79310344827587</v>
      </c>
      <c r="H312" s="88">
        <f t="shared" si="33"/>
        <v>0.06186465521741389</v>
      </c>
      <c r="I312" s="34">
        <f>(F312/$F$691)*100</f>
        <v>0.057451546340751544</v>
      </c>
      <c r="J312" s="77"/>
    </row>
    <row r="313" spans="1:10" ht="12.75">
      <c r="A313" s="135"/>
      <c r="B313" s="127"/>
      <c r="C313" s="33">
        <v>4270</v>
      </c>
      <c r="D313" s="4" t="s">
        <v>79</v>
      </c>
      <c r="E313" s="6">
        <v>37006</v>
      </c>
      <c r="F313" s="28">
        <v>7600</v>
      </c>
      <c r="G313" s="51">
        <f>(F313/E313)*100</f>
        <v>20.537210182132625</v>
      </c>
      <c r="H313" s="88">
        <f t="shared" si="33"/>
        <v>0.15788713317073233</v>
      </c>
      <c r="I313" s="34">
        <f>(F313/$F$691)*100</f>
        <v>0.026462530435740105</v>
      </c>
      <c r="J313" s="77"/>
    </row>
    <row r="314" spans="1:10" ht="12.75">
      <c r="A314" s="135"/>
      <c r="B314" s="127"/>
      <c r="C314" s="33">
        <v>4280</v>
      </c>
      <c r="D314" s="4" t="s">
        <v>93</v>
      </c>
      <c r="E314" s="6">
        <v>600</v>
      </c>
      <c r="F314" s="28">
        <v>1300</v>
      </c>
      <c r="G314" s="51">
        <f>(F314/E314)*100</f>
        <v>216.66666666666666</v>
      </c>
      <c r="H314" s="88">
        <f t="shared" si="33"/>
        <v>0.0025599167676171267</v>
      </c>
      <c r="I314" s="34">
        <f>(F314/$F$691)*100</f>
        <v>0.004526485469271333</v>
      </c>
      <c r="J314" s="77"/>
    </row>
    <row r="315" spans="1:10" ht="12.75">
      <c r="A315" s="135"/>
      <c r="B315" s="127"/>
      <c r="C315" s="33">
        <v>4300</v>
      </c>
      <c r="D315" s="4" t="s">
        <v>89</v>
      </c>
      <c r="E315" s="6">
        <v>36370</v>
      </c>
      <c r="F315" s="28">
        <v>37650</v>
      </c>
      <c r="G315" s="51">
        <f>(F315/E315)*100</f>
        <v>103.51938410778115</v>
      </c>
      <c r="H315" s="88">
        <f t="shared" si="33"/>
        <v>0.15517362139705818</v>
      </c>
      <c r="I315" s="34">
        <f>(F315/$F$691)*100</f>
        <v>0.13109398301389671</v>
      </c>
      <c r="J315" s="77"/>
    </row>
    <row r="316" spans="1:10" ht="12.75">
      <c r="A316" s="135"/>
      <c r="B316" s="127"/>
      <c r="C316" s="33">
        <v>4308</v>
      </c>
      <c r="D316" s="4" t="s">
        <v>89</v>
      </c>
      <c r="E316" s="6">
        <v>11135.41</v>
      </c>
      <c r="F316" s="28"/>
      <c r="G316" s="51"/>
      <c r="H316" s="88">
        <f t="shared" si="33"/>
        <v>0.047509537955485716</v>
      </c>
      <c r="I316" s="34"/>
      <c r="J316" s="77"/>
    </row>
    <row r="317" spans="1:10" ht="12.75">
      <c r="A317" s="135"/>
      <c r="B317" s="127"/>
      <c r="C317" s="33">
        <v>4350</v>
      </c>
      <c r="D317" s="4" t="s">
        <v>132</v>
      </c>
      <c r="E317" s="6">
        <v>1800</v>
      </c>
      <c r="F317" s="28">
        <v>2000</v>
      </c>
      <c r="G317" s="51">
        <f>(F317/E317)*100</f>
        <v>111.11111111111111</v>
      </c>
      <c r="H317" s="88">
        <f t="shared" si="33"/>
        <v>0.00767975030285138</v>
      </c>
      <c r="I317" s="34">
        <f>(F317/$F$691)*100</f>
        <v>0.006963823798878974</v>
      </c>
      <c r="J317" s="77"/>
    </row>
    <row r="318" spans="1:10" ht="22.5">
      <c r="A318" s="135"/>
      <c r="B318" s="127"/>
      <c r="C318" s="33">
        <v>4370</v>
      </c>
      <c r="D318" s="4" t="s">
        <v>149</v>
      </c>
      <c r="E318" s="6">
        <v>2800</v>
      </c>
      <c r="F318" s="28">
        <v>3000</v>
      </c>
      <c r="G318" s="51">
        <f>(F318/E318)*100</f>
        <v>107.14285714285714</v>
      </c>
      <c r="H318" s="88">
        <f t="shared" si="33"/>
        <v>0.011946278248879925</v>
      </c>
      <c r="I318" s="34">
        <f>(F318/$F$691)*100</f>
        <v>0.010445735698318461</v>
      </c>
      <c r="J318" s="77"/>
    </row>
    <row r="319" spans="1:10" ht="12.75">
      <c r="A319" s="135"/>
      <c r="B319" s="127"/>
      <c r="C319" s="33">
        <v>4410</v>
      </c>
      <c r="D319" s="4" t="s">
        <v>124</v>
      </c>
      <c r="E319" s="6">
        <v>2000</v>
      </c>
      <c r="F319" s="28">
        <v>2300</v>
      </c>
      <c r="G319" s="51">
        <f>(F319/E319)*100</f>
        <v>114.99999999999999</v>
      </c>
      <c r="H319" s="88">
        <f t="shared" si="33"/>
        <v>0.008533055892057089</v>
      </c>
      <c r="I319" s="34">
        <f>(F319/$F$691)*100</f>
        <v>0.008008397368710821</v>
      </c>
      <c r="J319" s="77"/>
    </row>
    <row r="320" spans="1:10" ht="12.75">
      <c r="A320" s="135"/>
      <c r="B320" s="127"/>
      <c r="C320" s="33">
        <v>4428</v>
      </c>
      <c r="D320" s="4" t="s">
        <v>126</v>
      </c>
      <c r="E320" s="6">
        <v>3396.95</v>
      </c>
      <c r="F320" s="28"/>
      <c r="G320" s="51"/>
      <c r="H320" s="88">
        <f t="shared" si="33"/>
        <v>0.014493182106261663</v>
      </c>
      <c r="I320" s="34"/>
      <c r="J320" s="77"/>
    </row>
    <row r="321" spans="1:10" ht="12.75">
      <c r="A321" s="135"/>
      <c r="B321" s="127"/>
      <c r="C321" s="33">
        <v>4430</v>
      </c>
      <c r="D321" s="4" t="s">
        <v>90</v>
      </c>
      <c r="E321" s="6">
        <v>1000</v>
      </c>
      <c r="F321" s="28">
        <v>1200</v>
      </c>
      <c r="G321" s="51">
        <f>(F321/E321)*100</f>
        <v>120</v>
      </c>
      <c r="H321" s="88">
        <f t="shared" si="33"/>
        <v>0.0042665279460285446</v>
      </c>
      <c r="I321" s="34">
        <f>(F321/$F$691)*100</f>
        <v>0.004178294279327384</v>
      </c>
      <c r="J321" s="77"/>
    </row>
    <row r="322" spans="1:10" ht="12.75">
      <c r="A322" s="135"/>
      <c r="B322" s="127"/>
      <c r="C322" s="33">
        <v>4438</v>
      </c>
      <c r="D322" s="4" t="s">
        <v>90</v>
      </c>
      <c r="E322" s="6">
        <v>410</v>
      </c>
      <c r="F322" s="28"/>
      <c r="G322" s="51"/>
      <c r="H322" s="88">
        <f t="shared" si="33"/>
        <v>0.0017492764578717034</v>
      </c>
      <c r="I322" s="34"/>
      <c r="J322" s="77"/>
    </row>
    <row r="323" spans="1:10" ht="12.75">
      <c r="A323" s="135"/>
      <c r="B323" s="127"/>
      <c r="C323" s="33">
        <v>4440</v>
      </c>
      <c r="D323" s="4" t="s">
        <v>162</v>
      </c>
      <c r="E323" s="6">
        <v>80924</v>
      </c>
      <c r="F323" s="28">
        <v>78476</v>
      </c>
      <c r="G323" s="51">
        <f>(F323/E323)*100</f>
        <v>96.9749394493599</v>
      </c>
      <c r="H323" s="88">
        <f t="shared" si="33"/>
        <v>0.34526450750441395</v>
      </c>
      <c r="I323" s="34">
        <f aca="true" t="shared" si="39" ref="I323:I354">(F323/$F$691)*100</f>
        <v>0.2732465182204132</v>
      </c>
      <c r="J323" s="77"/>
    </row>
    <row r="324" spans="1:10" ht="12.75">
      <c r="A324" s="135"/>
      <c r="B324" s="127"/>
      <c r="C324" s="33">
        <v>4520</v>
      </c>
      <c r="D324" s="4" t="s">
        <v>280</v>
      </c>
      <c r="E324" s="6">
        <v>2132</v>
      </c>
      <c r="F324" s="28">
        <v>2300</v>
      </c>
      <c r="G324" s="51">
        <f>(F324/E324)*100</f>
        <v>107.87992495309568</v>
      </c>
      <c r="H324" s="88">
        <f t="shared" si="33"/>
        <v>0.009096237580932856</v>
      </c>
      <c r="I324" s="34">
        <f t="shared" si="39"/>
        <v>0.008008397368710821</v>
      </c>
      <c r="J324" s="77"/>
    </row>
    <row r="325" spans="1:10" ht="22.5">
      <c r="A325" s="135"/>
      <c r="B325" s="127"/>
      <c r="C325" s="33">
        <v>4700</v>
      </c>
      <c r="D325" s="4" t="s">
        <v>243</v>
      </c>
      <c r="E325" s="6">
        <v>500</v>
      </c>
      <c r="F325" s="28">
        <v>500</v>
      </c>
      <c r="G325" s="51">
        <f>(F325/E325)*100</f>
        <v>100</v>
      </c>
      <c r="H325" s="88">
        <f aca="true" t="shared" si="40" ref="H325:H388">(E325/$E$691)*100</f>
        <v>0.0021332639730142723</v>
      </c>
      <c r="I325" s="34">
        <f t="shared" si="39"/>
        <v>0.0017409559497197436</v>
      </c>
      <c r="J325" s="77"/>
    </row>
    <row r="326" spans="1:10" ht="13.5" customHeight="1">
      <c r="A326" s="135"/>
      <c r="B326" s="128"/>
      <c r="C326" s="55">
        <v>6050</v>
      </c>
      <c r="D326" s="24" t="s">
        <v>41</v>
      </c>
      <c r="E326" s="25">
        <v>26705.15</v>
      </c>
      <c r="F326" s="25">
        <v>0</v>
      </c>
      <c r="G326" s="52">
        <f>(F326/E326)*100</f>
        <v>0</v>
      </c>
      <c r="H326" s="89">
        <f t="shared" si="40"/>
        <v>0.11393826877788418</v>
      </c>
      <c r="I326" s="64">
        <f t="shared" si="39"/>
        <v>0</v>
      </c>
      <c r="J326" s="77"/>
    </row>
    <row r="327" spans="1:10" ht="12.75">
      <c r="A327" s="135"/>
      <c r="B327" s="124">
        <v>80113</v>
      </c>
      <c r="C327" s="47"/>
      <c r="D327" s="3" t="s">
        <v>166</v>
      </c>
      <c r="E327" s="5">
        <f>E329+E330+E332+E334+E331+E333+E328</f>
        <v>519900</v>
      </c>
      <c r="F327" s="5">
        <f>F329+F330+F332+F334+F331+F333+F328</f>
        <v>546338</v>
      </c>
      <c r="G327" s="52">
        <f>(F327/E327)*100</f>
        <v>105.08520869397961</v>
      </c>
      <c r="H327" s="89">
        <f t="shared" si="40"/>
        <v>2.2181678791402404</v>
      </c>
      <c r="I327" s="64">
        <f t="shared" si="39"/>
        <v>1.9023007833159706</v>
      </c>
      <c r="J327" s="77"/>
    </row>
    <row r="328" spans="1:10" s="69" customFormat="1" ht="12.75">
      <c r="A328" s="135"/>
      <c r="B328" s="124"/>
      <c r="C328" s="33">
        <v>4170</v>
      </c>
      <c r="D328" s="4" t="s">
        <v>88</v>
      </c>
      <c r="E328" s="6">
        <v>4000</v>
      </c>
      <c r="F328" s="6">
        <v>3000</v>
      </c>
      <c r="G328" s="51"/>
      <c r="H328" s="88">
        <f t="shared" si="40"/>
        <v>0.017066111784114178</v>
      </c>
      <c r="I328" s="34">
        <f t="shared" si="39"/>
        <v>0.010445735698318461</v>
      </c>
      <c r="J328" s="77"/>
    </row>
    <row r="329" spans="1:10" ht="12.75">
      <c r="A329" s="135"/>
      <c r="B329" s="125"/>
      <c r="C329" s="33">
        <v>4210</v>
      </c>
      <c r="D329" s="4" t="s">
        <v>76</v>
      </c>
      <c r="E329" s="6">
        <v>38600</v>
      </c>
      <c r="F329" s="28">
        <v>43950</v>
      </c>
      <c r="G329" s="51">
        <f aca="true" t="shared" si="41" ref="G329:G356">(F329/E329)*100</f>
        <v>113.86010362694302</v>
      </c>
      <c r="H329" s="88">
        <f t="shared" si="40"/>
        <v>0.16468797871670182</v>
      </c>
      <c r="I329" s="34">
        <f t="shared" si="39"/>
        <v>0.15303002798036547</v>
      </c>
      <c r="J329" s="77"/>
    </row>
    <row r="330" spans="1:10" ht="12.75">
      <c r="A330" s="135"/>
      <c r="B330" s="125"/>
      <c r="C330" s="33">
        <v>4270</v>
      </c>
      <c r="D330" s="4" t="s">
        <v>79</v>
      </c>
      <c r="E330" s="6">
        <v>4500</v>
      </c>
      <c r="F330" s="28">
        <v>6000</v>
      </c>
      <c r="G330" s="51">
        <f t="shared" si="41"/>
        <v>133.33333333333331</v>
      </c>
      <c r="H330" s="88">
        <f t="shared" si="40"/>
        <v>0.01919937575712845</v>
      </c>
      <c r="I330" s="34">
        <f t="shared" si="39"/>
        <v>0.020891471396636923</v>
      </c>
      <c r="J330" s="77"/>
    </row>
    <row r="331" spans="1:10" ht="12.75">
      <c r="A331" s="135"/>
      <c r="B331" s="125"/>
      <c r="C331" s="33">
        <v>4280</v>
      </c>
      <c r="D331" s="4" t="s">
        <v>93</v>
      </c>
      <c r="E331" s="6">
        <v>200</v>
      </c>
      <c r="F331" s="28">
        <v>200</v>
      </c>
      <c r="G331" s="51">
        <f t="shared" si="41"/>
        <v>100</v>
      </c>
      <c r="H331" s="88">
        <f t="shared" si="40"/>
        <v>0.0008533055892057088</v>
      </c>
      <c r="I331" s="34">
        <f t="shared" si="39"/>
        <v>0.0006963823798878975</v>
      </c>
      <c r="J331" s="77"/>
    </row>
    <row r="332" spans="1:10" ht="12.75">
      <c r="A332" s="135"/>
      <c r="B332" s="125"/>
      <c r="C332" s="33">
        <v>4300</v>
      </c>
      <c r="D332" s="4" t="s">
        <v>89</v>
      </c>
      <c r="E332" s="6">
        <v>466100</v>
      </c>
      <c r="F332" s="28">
        <v>485288</v>
      </c>
      <c r="G332" s="51">
        <f t="shared" si="41"/>
        <v>104.11671315168418</v>
      </c>
      <c r="H332" s="88">
        <f t="shared" si="40"/>
        <v>1.9886286756439047</v>
      </c>
      <c r="I332" s="34">
        <f t="shared" si="39"/>
        <v>1.6897300618551898</v>
      </c>
      <c r="J332" s="77"/>
    </row>
    <row r="333" spans="1:10" ht="24.75" customHeight="1">
      <c r="A333" s="135"/>
      <c r="B333" s="125"/>
      <c r="C333" s="33">
        <v>4360</v>
      </c>
      <c r="D333" s="4" t="s">
        <v>167</v>
      </c>
      <c r="E333" s="6">
        <v>900</v>
      </c>
      <c r="F333" s="28">
        <v>900</v>
      </c>
      <c r="G333" s="51">
        <f t="shared" si="41"/>
        <v>100</v>
      </c>
      <c r="H333" s="88">
        <f t="shared" si="40"/>
        <v>0.00383987515142569</v>
      </c>
      <c r="I333" s="34">
        <f t="shared" si="39"/>
        <v>0.0031337207094955383</v>
      </c>
      <c r="J333" s="77"/>
    </row>
    <row r="334" spans="1:10" ht="12.75">
      <c r="A334" s="135"/>
      <c r="B334" s="125"/>
      <c r="C334" s="33">
        <v>4430</v>
      </c>
      <c r="D334" s="4" t="s">
        <v>90</v>
      </c>
      <c r="E334" s="6">
        <v>5600</v>
      </c>
      <c r="F334" s="28">
        <v>7000</v>
      </c>
      <c r="G334" s="51">
        <f t="shared" si="41"/>
        <v>125</v>
      </c>
      <c r="H334" s="88">
        <f t="shared" si="40"/>
        <v>0.02389255649775985</v>
      </c>
      <c r="I334" s="34">
        <f t="shared" si="39"/>
        <v>0.024373383296076412</v>
      </c>
      <c r="J334" s="77"/>
    </row>
    <row r="335" spans="1:10" ht="14.25" customHeight="1">
      <c r="A335" s="135"/>
      <c r="B335" s="124">
        <v>80114</v>
      </c>
      <c r="C335" s="47"/>
      <c r="D335" s="3" t="s">
        <v>60</v>
      </c>
      <c r="E335" s="5">
        <f>E336+E337+E338+E339+E340+E342+E343+E345+E347+E352+E354+E355+E346+E349+E350+E356+E353+E344+E348+E341+E351</f>
        <v>495159</v>
      </c>
      <c r="F335" s="5">
        <f>F336+F337+F338+F339+F340+F342+F343+F345+F347+F352+F354+F355+F346+F349+F350+F356+F353+F344+F348+F341+F351</f>
        <v>526207</v>
      </c>
      <c r="G335" s="52">
        <f t="shared" si="41"/>
        <v>106.27030913302595</v>
      </c>
      <c r="H335" s="89">
        <f t="shared" si="40"/>
        <v>2.112609711227548</v>
      </c>
      <c r="I335" s="64">
        <f t="shared" si="39"/>
        <v>1.8322064148683543</v>
      </c>
      <c r="J335" s="77"/>
    </row>
    <row r="336" spans="1:10" ht="15.75" customHeight="1">
      <c r="A336" s="135"/>
      <c r="B336" s="125"/>
      <c r="C336" s="33">
        <v>3020</v>
      </c>
      <c r="D336" s="4" t="s">
        <v>158</v>
      </c>
      <c r="E336" s="6">
        <v>5800</v>
      </c>
      <c r="F336" s="28">
        <v>5800</v>
      </c>
      <c r="G336" s="51">
        <f t="shared" si="41"/>
        <v>100</v>
      </c>
      <c r="H336" s="88">
        <f t="shared" si="40"/>
        <v>0.02474586208696556</v>
      </c>
      <c r="I336" s="34">
        <f t="shared" si="39"/>
        <v>0.020195089016749025</v>
      </c>
      <c r="J336" s="77"/>
    </row>
    <row r="337" spans="1:10" ht="12.75">
      <c r="A337" s="135"/>
      <c r="B337" s="125"/>
      <c r="C337" s="33">
        <v>4010</v>
      </c>
      <c r="D337" s="4" t="s">
        <v>96</v>
      </c>
      <c r="E337" s="6">
        <v>330409</v>
      </c>
      <c r="F337" s="28">
        <v>350450</v>
      </c>
      <c r="G337" s="51">
        <f t="shared" si="41"/>
        <v>106.06551274329694</v>
      </c>
      <c r="H337" s="88">
        <f t="shared" si="40"/>
        <v>1.4096992321193453</v>
      </c>
      <c r="I337" s="34">
        <f t="shared" si="39"/>
        <v>1.2202360251585684</v>
      </c>
      <c r="J337" s="77"/>
    </row>
    <row r="338" spans="1:10" ht="12.75">
      <c r="A338" s="135"/>
      <c r="B338" s="125"/>
      <c r="C338" s="33">
        <v>4040</v>
      </c>
      <c r="D338" s="4" t="s">
        <v>159</v>
      </c>
      <c r="E338" s="6">
        <v>25297</v>
      </c>
      <c r="F338" s="28">
        <v>26230</v>
      </c>
      <c r="G338" s="51">
        <f t="shared" si="41"/>
        <v>103.6881843696881</v>
      </c>
      <c r="H338" s="88">
        <f t="shared" si="40"/>
        <v>0.10793035745068409</v>
      </c>
      <c r="I338" s="34">
        <f t="shared" si="39"/>
        <v>0.09133054912229775</v>
      </c>
      <c r="J338" s="77"/>
    </row>
    <row r="339" spans="1:10" ht="12.75">
      <c r="A339" s="135"/>
      <c r="B339" s="125"/>
      <c r="C339" s="33">
        <v>4110</v>
      </c>
      <c r="D339" s="4" t="s">
        <v>86</v>
      </c>
      <c r="E339" s="6">
        <v>55089</v>
      </c>
      <c r="F339" s="28">
        <v>57557</v>
      </c>
      <c r="G339" s="51">
        <f t="shared" si="41"/>
        <v>104.48002323512861</v>
      </c>
      <c r="H339" s="88">
        <f t="shared" si="40"/>
        <v>0.2350387580187665</v>
      </c>
      <c r="I339" s="34">
        <f t="shared" si="39"/>
        <v>0.20040840319603853</v>
      </c>
      <c r="J339" s="77"/>
    </row>
    <row r="340" spans="1:10" ht="12.75">
      <c r="A340" s="135"/>
      <c r="B340" s="125"/>
      <c r="C340" s="33">
        <v>4120</v>
      </c>
      <c r="D340" s="4" t="s">
        <v>105</v>
      </c>
      <c r="E340" s="6">
        <v>8776</v>
      </c>
      <c r="F340" s="28">
        <v>9170</v>
      </c>
      <c r="G340" s="51">
        <f t="shared" si="41"/>
        <v>104.48951686417503</v>
      </c>
      <c r="H340" s="88">
        <f t="shared" si="40"/>
        <v>0.03744304925434651</v>
      </c>
      <c r="I340" s="34">
        <f t="shared" si="39"/>
        <v>0.0319291321178601</v>
      </c>
      <c r="J340" s="77"/>
    </row>
    <row r="341" spans="1:10" ht="12.75">
      <c r="A341" s="135"/>
      <c r="B341" s="125"/>
      <c r="C341" s="33">
        <v>4140</v>
      </c>
      <c r="D341" s="4" t="s">
        <v>282</v>
      </c>
      <c r="E341" s="6"/>
      <c r="F341" s="28">
        <v>1000</v>
      </c>
      <c r="G341" s="51"/>
      <c r="H341" s="88">
        <f t="shared" si="40"/>
        <v>0</v>
      </c>
      <c r="I341" s="34">
        <f t="shared" si="39"/>
        <v>0.003481911899439487</v>
      </c>
      <c r="J341" s="77"/>
    </row>
    <row r="342" spans="1:10" ht="12.75">
      <c r="A342" s="135"/>
      <c r="B342" s="125"/>
      <c r="C342" s="33">
        <v>4170</v>
      </c>
      <c r="D342" s="4" t="s">
        <v>88</v>
      </c>
      <c r="E342" s="6">
        <v>500</v>
      </c>
      <c r="F342" s="28">
        <v>1000</v>
      </c>
      <c r="G342" s="51">
        <f t="shared" si="41"/>
        <v>200</v>
      </c>
      <c r="H342" s="88">
        <f t="shared" si="40"/>
        <v>0.0021332639730142723</v>
      </c>
      <c r="I342" s="34">
        <f t="shared" si="39"/>
        <v>0.003481911899439487</v>
      </c>
      <c r="J342" s="77"/>
    </row>
    <row r="343" spans="1:10" ht="12.75">
      <c r="A343" s="135"/>
      <c r="B343" s="125"/>
      <c r="C343" s="33">
        <v>4210</v>
      </c>
      <c r="D343" s="4" t="s">
        <v>76</v>
      </c>
      <c r="E343" s="6">
        <v>21900</v>
      </c>
      <c r="F343" s="28">
        <v>22800</v>
      </c>
      <c r="G343" s="51">
        <f t="shared" si="41"/>
        <v>104.10958904109589</v>
      </c>
      <c r="H343" s="88">
        <f t="shared" si="40"/>
        <v>0.09343696201802512</v>
      </c>
      <c r="I343" s="34">
        <f t="shared" si="39"/>
        <v>0.07938759130722031</v>
      </c>
      <c r="J343" s="77"/>
    </row>
    <row r="344" spans="1:10" ht="12.75">
      <c r="A344" s="135"/>
      <c r="B344" s="125"/>
      <c r="C344" s="33">
        <v>4260</v>
      </c>
      <c r="D344" s="4" t="s">
        <v>77</v>
      </c>
      <c r="E344" s="6">
        <v>4200</v>
      </c>
      <c r="F344" s="28">
        <v>4500</v>
      </c>
      <c r="G344" s="51">
        <f t="shared" si="41"/>
        <v>107.14285714285714</v>
      </c>
      <c r="H344" s="88">
        <f t="shared" si="40"/>
        <v>0.017919417373319885</v>
      </c>
      <c r="I344" s="34">
        <f t="shared" si="39"/>
        <v>0.015668603547477695</v>
      </c>
      <c r="J344" s="77"/>
    </row>
    <row r="345" spans="1:10" ht="12.75">
      <c r="A345" s="135"/>
      <c r="B345" s="125"/>
      <c r="C345" s="33">
        <v>4270</v>
      </c>
      <c r="D345" s="4" t="s">
        <v>79</v>
      </c>
      <c r="E345" s="6">
        <v>2500</v>
      </c>
      <c r="F345" s="28">
        <v>3600</v>
      </c>
      <c r="G345" s="51">
        <f t="shared" si="41"/>
        <v>144</v>
      </c>
      <c r="H345" s="88">
        <f t="shared" si="40"/>
        <v>0.010666319865071362</v>
      </c>
      <c r="I345" s="34">
        <f t="shared" si="39"/>
        <v>0.012534882837982153</v>
      </c>
      <c r="J345" s="77"/>
    </row>
    <row r="346" spans="1:10" ht="12.75">
      <c r="A346" s="135"/>
      <c r="B346" s="125"/>
      <c r="C346" s="33">
        <v>4280</v>
      </c>
      <c r="D346" s="4" t="s">
        <v>93</v>
      </c>
      <c r="E346" s="6">
        <v>400</v>
      </c>
      <c r="F346" s="28">
        <v>500</v>
      </c>
      <c r="G346" s="51">
        <f t="shared" si="41"/>
        <v>125</v>
      </c>
      <c r="H346" s="88">
        <f t="shared" si="40"/>
        <v>0.0017066111784114176</v>
      </c>
      <c r="I346" s="34">
        <f t="shared" si="39"/>
        <v>0.0017409559497197436</v>
      </c>
      <c r="J346" s="77"/>
    </row>
    <row r="347" spans="1:10" ht="12.75">
      <c r="A347" s="135"/>
      <c r="B347" s="125"/>
      <c r="C347" s="33">
        <v>4300</v>
      </c>
      <c r="D347" s="4" t="s">
        <v>89</v>
      </c>
      <c r="E347" s="6">
        <v>10000</v>
      </c>
      <c r="F347" s="28">
        <v>10100</v>
      </c>
      <c r="G347" s="51">
        <f t="shared" si="41"/>
        <v>101</v>
      </c>
      <c r="H347" s="88">
        <f t="shared" si="40"/>
        <v>0.04266527946028545</v>
      </c>
      <c r="I347" s="34">
        <f t="shared" si="39"/>
        <v>0.03516731018433882</v>
      </c>
      <c r="J347" s="77"/>
    </row>
    <row r="348" spans="1:10" ht="12.75">
      <c r="A348" s="135"/>
      <c r="B348" s="125"/>
      <c r="C348" s="33">
        <v>4350</v>
      </c>
      <c r="D348" s="4" t="s">
        <v>244</v>
      </c>
      <c r="E348" s="6">
        <v>588</v>
      </c>
      <c r="F348" s="28">
        <v>600</v>
      </c>
      <c r="G348" s="51">
        <f t="shared" si="41"/>
        <v>102.04081632653062</v>
      </c>
      <c r="H348" s="88">
        <f t="shared" si="40"/>
        <v>0.0025087184322647844</v>
      </c>
      <c r="I348" s="34">
        <f t="shared" si="39"/>
        <v>0.002089147139663692</v>
      </c>
      <c r="J348" s="77"/>
    </row>
    <row r="349" spans="1:10" ht="24" customHeight="1">
      <c r="A349" s="135"/>
      <c r="B349" s="125"/>
      <c r="C349" s="33">
        <v>4360</v>
      </c>
      <c r="D349" s="4" t="s">
        <v>167</v>
      </c>
      <c r="E349" s="6">
        <v>3500</v>
      </c>
      <c r="F349" s="28">
        <v>4000</v>
      </c>
      <c r="G349" s="51">
        <f t="shared" si="41"/>
        <v>114.28571428571428</v>
      </c>
      <c r="H349" s="88">
        <f t="shared" si="40"/>
        <v>0.014932847811099907</v>
      </c>
      <c r="I349" s="34">
        <f t="shared" si="39"/>
        <v>0.013927647597757949</v>
      </c>
      <c r="J349" s="77"/>
    </row>
    <row r="350" spans="1:10" ht="26.25" customHeight="1">
      <c r="A350" s="135"/>
      <c r="B350" s="125"/>
      <c r="C350" s="33">
        <v>4370</v>
      </c>
      <c r="D350" s="4" t="s">
        <v>149</v>
      </c>
      <c r="E350" s="6">
        <v>3800</v>
      </c>
      <c r="F350" s="28">
        <v>4000</v>
      </c>
      <c r="G350" s="51">
        <f t="shared" si="41"/>
        <v>105.26315789473684</v>
      </c>
      <c r="H350" s="88">
        <f t="shared" si="40"/>
        <v>0.016212806194908468</v>
      </c>
      <c r="I350" s="34">
        <f t="shared" si="39"/>
        <v>0.013927647597757949</v>
      </c>
      <c r="J350" s="77"/>
    </row>
    <row r="351" spans="1:10" ht="26.25" customHeight="1">
      <c r="A351" s="135"/>
      <c r="B351" s="125"/>
      <c r="C351" s="33">
        <v>4400</v>
      </c>
      <c r="D351" s="4" t="s">
        <v>246</v>
      </c>
      <c r="E351" s="6">
        <v>3000</v>
      </c>
      <c r="F351" s="28">
        <v>3200</v>
      </c>
      <c r="G351" s="51">
        <f t="shared" si="41"/>
        <v>106.66666666666667</v>
      </c>
      <c r="H351" s="88">
        <f t="shared" si="40"/>
        <v>0.012799583838085632</v>
      </c>
      <c r="I351" s="34">
        <f t="shared" si="39"/>
        <v>0.01114211807820636</v>
      </c>
      <c r="J351" s="77"/>
    </row>
    <row r="352" spans="1:10" ht="12.75">
      <c r="A352" s="135"/>
      <c r="B352" s="125"/>
      <c r="C352" s="33">
        <v>4410</v>
      </c>
      <c r="D352" s="4" t="s">
        <v>124</v>
      </c>
      <c r="E352" s="6">
        <v>1000</v>
      </c>
      <c r="F352" s="28">
        <v>1000</v>
      </c>
      <c r="G352" s="51">
        <f t="shared" si="41"/>
        <v>100</v>
      </c>
      <c r="H352" s="88">
        <f t="shared" si="40"/>
        <v>0.0042665279460285446</v>
      </c>
      <c r="I352" s="34">
        <f t="shared" si="39"/>
        <v>0.003481911899439487</v>
      </c>
      <c r="J352" s="77"/>
    </row>
    <row r="353" spans="1:10" ht="12.75">
      <c r="A353" s="135"/>
      <c r="B353" s="125"/>
      <c r="C353" s="33">
        <v>4420</v>
      </c>
      <c r="D353" s="4" t="s">
        <v>126</v>
      </c>
      <c r="E353" s="6"/>
      <c r="F353" s="28">
        <v>500</v>
      </c>
      <c r="G353" s="51" t="e">
        <f t="shared" si="41"/>
        <v>#DIV/0!</v>
      </c>
      <c r="H353" s="88">
        <f t="shared" si="40"/>
        <v>0</v>
      </c>
      <c r="I353" s="34">
        <f t="shared" si="39"/>
        <v>0.0017409559497197436</v>
      </c>
      <c r="J353" s="77"/>
    </row>
    <row r="354" spans="1:10" ht="12.75">
      <c r="A354" s="135"/>
      <c r="B354" s="125"/>
      <c r="C354" s="33">
        <v>4430</v>
      </c>
      <c r="D354" s="4" t="s">
        <v>90</v>
      </c>
      <c r="E354" s="6">
        <v>2800</v>
      </c>
      <c r="F354" s="28">
        <v>3000</v>
      </c>
      <c r="G354" s="51">
        <f t="shared" si="41"/>
        <v>107.14285714285714</v>
      </c>
      <c r="H354" s="88">
        <f t="shared" si="40"/>
        <v>0.011946278248879925</v>
      </c>
      <c r="I354" s="34">
        <f t="shared" si="39"/>
        <v>0.010445735698318461</v>
      </c>
      <c r="J354" s="77"/>
    </row>
    <row r="355" spans="1:10" ht="12.75">
      <c r="A355" s="135"/>
      <c r="B355" s="125"/>
      <c r="C355" s="33">
        <v>4440</v>
      </c>
      <c r="D355" s="4" t="s">
        <v>162</v>
      </c>
      <c r="E355" s="6">
        <v>12100</v>
      </c>
      <c r="F355" s="28">
        <v>13200</v>
      </c>
      <c r="G355" s="51">
        <f t="shared" si="41"/>
        <v>109.09090909090908</v>
      </c>
      <c r="H355" s="88">
        <f t="shared" si="40"/>
        <v>0.05162498814694538</v>
      </c>
      <c r="I355" s="34">
        <f aca="true" t="shared" si="42" ref="I355:I386">(F355/$F$691)*100</f>
        <v>0.04596123707260123</v>
      </c>
      <c r="J355" s="77"/>
    </row>
    <row r="356" spans="1:10" ht="22.5">
      <c r="A356" s="135"/>
      <c r="B356" s="125"/>
      <c r="C356" s="33">
        <v>4700</v>
      </c>
      <c r="D356" s="4" t="s">
        <v>139</v>
      </c>
      <c r="E356" s="6">
        <v>3500</v>
      </c>
      <c r="F356" s="28">
        <v>4000</v>
      </c>
      <c r="G356" s="51">
        <f t="shared" si="41"/>
        <v>114.28571428571428</v>
      </c>
      <c r="H356" s="88">
        <f t="shared" si="40"/>
        <v>0.014932847811099907</v>
      </c>
      <c r="I356" s="34">
        <f t="shared" si="42"/>
        <v>0.013927647597757949</v>
      </c>
      <c r="J356" s="77"/>
    </row>
    <row r="357" spans="1:10" ht="12.75">
      <c r="A357" s="135"/>
      <c r="B357" s="124">
        <v>80120</v>
      </c>
      <c r="C357" s="47"/>
      <c r="D357" s="3" t="s">
        <v>168</v>
      </c>
      <c r="E357" s="5">
        <f>E358+E359+E360+E361+E362++E363</f>
        <v>112130</v>
      </c>
      <c r="F357" s="5">
        <f>F358+F359+F360+F361+F362++F363</f>
        <v>148403</v>
      </c>
      <c r="G357" s="52">
        <f aca="true" t="shared" si="43" ref="G357:G372">(F357/E357)*100</f>
        <v>132.34905912779809</v>
      </c>
      <c r="H357" s="89">
        <f t="shared" si="40"/>
        <v>0.47840577858818073</v>
      </c>
      <c r="I357" s="64">
        <f t="shared" si="42"/>
        <v>0.5167261716125182</v>
      </c>
      <c r="J357" s="77"/>
    </row>
    <row r="358" spans="1:10" ht="13.5" customHeight="1">
      <c r="A358" s="135"/>
      <c r="B358" s="125"/>
      <c r="C358" s="33">
        <v>3020</v>
      </c>
      <c r="D358" s="4" t="s">
        <v>158</v>
      </c>
      <c r="E358" s="6">
        <v>6830</v>
      </c>
      <c r="F358" s="28">
        <v>10255</v>
      </c>
      <c r="G358" s="51">
        <f t="shared" si="43"/>
        <v>150.1464128843338</v>
      </c>
      <c r="H358" s="88">
        <f t="shared" si="40"/>
        <v>0.02914038587137496</v>
      </c>
      <c r="I358" s="34">
        <f t="shared" si="42"/>
        <v>0.03570700652875194</v>
      </c>
      <c r="J358" s="77"/>
    </row>
    <row r="359" spans="1:10" ht="12.75">
      <c r="A359" s="135"/>
      <c r="B359" s="125"/>
      <c r="C359" s="33">
        <v>4010</v>
      </c>
      <c r="D359" s="4" t="s">
        <v>96</v>
      </c>
      <c r="E359" s="6">
        <v>83000</v>
      </c>
      <c r="F359" s="28">
        <v>98420</v>
      </c>
      <c r="G359" s="51">
        <f t="shared" si="43"/>
        <v>118.57831325301204</v>
      </c>
      <c r="H359" s="88">
        <f t="shared" si="40"/>
        <v>0.3541218195203692</v>
      </c>
      <c r="I359" s="34">
        <f t="shared" si="42"/>
        <v>0.34268976914283433</v>
      </c>
      <c r="J359" s="77"/>
    </row>
    <row r="360" spans="1:10" ht="12.75">
      <c r="A360" s="135"/>
      <c r="B360" s="125"/>
      <c r="C360" s="33">
        <v>4040</v>
      </c>
      <c r="D360" s="4" t="s">
        <v>159</v>
      </c>
      <c r="E360" s="6">
        <v>1768</v>
      </c>
      <c r="F360" s="28">
        <v>6670</v>
      </c>
      <c r="G360" s="51">
        <f t="shared" si="43"/>
        <v>377.26244343891403</v>
      </c>
      <c r="H360" s="88">
        <f t="shared" si="40"/>
        <v>0.007543221408578467</v>
      </c>
      <c r="I360" s="34">
        <f t="shared" si="42"/>
        <v>0.02322435236926138</v>
      </c>
      <c r="J360" s="77"/>
    </row>
    <row r="361" spans="1:10" ht="12.75">
      <c r="A361" s="135"/>
      <c r="B361" s="125"/>
      <c r="C361" s="33">
        <v>4110</v>
      </c>
      <c r="D361" s="4" t="s">
        <v>86</v>
      </c>
      <c r="E361" s="6">
        <v>12500</v>
      </c>
      <c r="F361" s="28">
        <v>20340</v>
      </c>
      <c r="G361" s="51">
        <f t="shared" si="43"/>
        <v>162.72</v>
      </c>
      <c r="H361" s="88">
        <f t="shared" si="40"/>
        <v>0.053331599325356804</v>
      </c>
      <c r="I361" s="34">
        <f t="shared" si="42"/>
        <v>0.07082208803459918</v>
      </c>
      <c r="J361" s="77"/>
    </row>
    <row r="362" spans="1:10" ht="12.75">
      <c r="A362" s="135"/>
      <c r="B362" s="125"/>
      <c r="C362" s="33">
        <v>4120</v>
      </c>
      <c r="D362" s="4" t="s">
        <v>105</v>
      </c>
      <c r="E362" s="6">
        <v>1812</v>
      </c>
      <c r="F362" s="28">
        <v>3300</v>
      </c>
      <c r="G362" s="51">
        <f t="shared" si="43"/>
        <v>182.11920529801324</v>
      </c>
      <c r="H362" s="88">
        <f t="shared" si="40"/>
        <v>0.007730948638203723</v>
      </c>
      <c r="I362" s="34">
        <f t="shared" si="42"/>
        <v>0.011490309268150308</v>
      </c>
      <c r="J362" s="77"/>
    </row>
    <row r="363" spans="1:10" ht="12.75">
      <c r="A363" s="135"/>
      <c r="B363" s="125"/>
      <c r="C363" s="33">
        <v>4440</v>
      </c>
      <c r="D363" s="4" t="s">
        <v>162</v>
      </c>
      <c r="E363" s="6">
        <v>6220</v>
      </c>
      <c r="F363" s="28">
        <v>9418</v>
      </c>
      <c r="G363" s="51">
        <f t="shared" si="43"/>
        <v>151.41479099678457</v>
      </c>
      <c r="H363" s="88">
        <f t="shared" si="40"/>
        <v>0.026537803824297546</v>
      </c>
      <c r="I363" s="34">
        <f t="shared" si="42"/>
        <v>0.032792646268921095</v>
      </c>
      <c r="J363" s="77"/>
    </row>
    <row r="364" spans="1:10" ht="12.75">
      <c r="A364" s="135"/>
      <c r="B364" s="124">
        <v>80123</v>
      </c>
      <c r="C364" s="47"/>
      <c r="D364" s="3" t="s">
        <v>169</v>
      </c>
      <c r="E364" s="5">
        <f>E365+E366+E367+E368+E369+E370+E371</f>
        <v>250385</v>
      </c>
      <c r="F364" s="5">
        <f>F365+F366+F367+F368+F369+F370+F371</f>
        <v>274793</v>
      </c>
      <c r="G364" s="52">
        <f t="shared" si="43"/>
        <v>109.74818779080215</v>
      </c>
      <c r="H364" s="89">
        <f t="shared" si="40"/>
        <v>1.0682745997663572</v>
      </c>
      <c r="I364" s="64">
        <f t="shared" si="42"/>
        <v>0.9568050165826749</v>
      </c>
      <c r="J364" s="77"/>
    </row>
    <row r="365" spans="1:10" ht="15" customHeight="1">
      <c r="A365" s="135"/>
      <c r="B365" s="125"/>
      <c r="C365" s="33">
        <v>3020</v>
      </c>
      <c r="D365" s="4" t="s">
        <v>158</v>
      </c>
      <c r="E365" s="6">
        <v>16074</v>
      </c>
      <c r="F365" s="28">
        <v>14062</v>
      </c>
      <c r="G365" s="51">
        <f t="shared" si="43"/>
        <v>87.48289162622869</v>
      </c>
      <c r="H365" s="88">
        <f t="shared" si="40"/>
        <v>0.06858017020446283</v>
      </c>
      <c r="I365" s="34">
        <f t="shared" si="42"/>
        <v>0.04896264512991807</v>
      </c>
      <c r="J365" s="77"/>
    </row>
    <row r="366" spans="1:10" ht="12.75">
      <c r="A366" s="135"/>
      <c r="B366" s="125"/>
      <c r="C366" s="33">
        <v>4010</v>
      </c>
      <c r="D366" s="4" t="s">
        <v>96</v>
      </c>
      <c r="E366" s="6">
        <v>170000</v>
      </c>
      <c r="F366" s="28">
        <v>196882</v>
      </c>
      <c r="G366" s="51">
        <f t="shared" si="43"/>
        <v>115.81294117647059</v>
      </c>
      <c r="H366" s="88">
        <f t="shared" si="40"/>
        <v>0.7253097508248526</v>
      </c>
      <c r="I366" s="34">
        <f t="shared" si="42"/>
        <v>0.6855257785854451</v>
      </c>
      <c r="J366" s="77"/>
    </row>
    <row r="367" spans="1:10" ht="12.75">
      <c r="A367" s="135"/>
      <c r="B367" s="125"/>
      <c r="C367" s="33">
        <v>4040</v>
      </c>
      <c r="D367" s="4" t="s">
        <v>159</v>
      </c>
      <c r="E367" s="6">
        <v>14337</v>
      </c>
      <c r="F367" s="28">
        <v>13800</v>
      </c>
      <c r="G367" s="51">
        <f t="shared" si="43"/>
        <v>96.25444653693242</v>
      </c>
      <c r="H367" s="88">
        <f t="shared" si="40"/>
        <v>0.061169211162211246</v>
      </c>
      <c r="I367" s="34">
        <f t="shared" si="42"/>
        <v>0.04805038421226492</v>
      </c>
      <c r="J367" s="77"/>
    </row>
    <row r="368" spans="1:10" ht="12.75">
      <c r="A368" s="135"/>
      <c r="B368" s="125"/>
      <c r="C368" s="33">
        <v>4110</v>
      </c>
      <c r="D368" s="4" t="s">
        <v>86</v>
      </c>
      <c r="E368" s="6">
        <v>29720</v>
      </c>
      <c r="F368" s="28">
        <v>35050</v>
      </c>
      <c r="G368" s="51">
        <f t="shared" si="43"/>
        <v>117.93405114401077</v>
      </c>
      <c r="H368" s="88">
        <f t="shared" si="40"/>
        <v>0.12680121055596835</v>
      </c>
      <c r="I368" s="34">
        <f t="shared" si="42"/>
        <v>0.12204101207535403</v>
      </c>
      <c r="J368" s="77"/>
    </row>
    <row r="369" spans="1:10" ht="12.75">
      <c r="A369" s="135"/>
      <c r="B369" s="125"/>
      <c r="C369" s="33">
        <v>4120</v>
      </c>
      <c r="D369" s="4" t="s">
        <v>105</v>
      </c>
      <c r="E369" s="6">
        <v>3370</v>
      </c>
      <c r="F369" s="28">
        <v>5686</v>
      </c>
      <c r="G369" s="51">
        <f t="shared" si="43"/>
        <v>168.7240356083086</v>
      </c>
      <c r="H369" s="88">
        <f t="shared" si="40"/>
        <v>0.014378199178116195</v>
      </c>
      <c r="I369" s="34">
        <f t="shared" si="42"/>
        <v>0.019798151060212925</v>
      </c>
      <c r="J369" s="77"/>
    </row>
    <row r="370" spans="1:10" ht="15" customHeight="1">
      <c r="A370" s="135"/>
      <c r="B370" s="125"/>
      <c r="C370" s="33">
        <v>4240</v>
      </c>
      <c r="D370" s="4" t="s">
        <v>161</v>
      </c>
      <c r="E370" s="6">
        <v>2000</v>
      </c>
      <c r="F370" s="28">
        <v>500</v>
      </c>
      <c r="G370" s="51">
        <f t="shared" si="43"/>
        <v>25</v>
      </c>
      <c r="H370" s="88">
        <f t="shared" si="40"/>
        <v>0.008533055892057089</v>
      </c>
      <c r="I370" s="34">
        <f t="shared" si="42"/>
        <v>0.0017409559497197436</v>
      </c>
      <c r="J370" s="77"/>
    </row>
    <row r="371" spans="1:10" ht="12.75">
      <c r="A371" s="135"/>
      <c r="B371" s="125"/>
      <c r="C371" s="33">
        <v>4440</v>
      </c>
      <c r="D371" s="4" t="s">
        <v>162</v>
      </c>
      <c r="E371" s="6">
        <v>14884</v>
      </c>
      <c r="F371" s="28">
        <v>8813</v>
      </c>
      <c r="G371" s="51">
        <f t="shared" si="43"/>
        <v>59.211233539371136</v>
      </c>
      <c r="H371" s="88">
        <f t="shared" si="40"/>
        <v>0.06350300194868885</v>
      </c>
      <c r="I371" s="34">
        <f t="shared" si="42"/>
        <v>0.030686089569760204</v>
      </c>
      <c r="J371" s="77"/>
    </row>
    <row r="372" spans="1:10" ht="12.75">
      <c r="A372" s="135"/>
      <c r="B372" s="121">
        <v>80130</v>
      </c>
      <c r="C372" s="47"/>
      <c r="D372" s="3" t="s">
        <v>25</v>
      </c>
      <c r="E372" s="5">
        <f>E374+E375+E376+E377+E378+E379+E380+E381+E382+E383+E385+E386+E388+E389+E390+E384+E387+E392+E391+E393+E395</f>
        <v>688074.0999999999</v>
      </c>
      <c r="F372" s="5">
        <f>F374+F375+F376+F377+F378+F379+F380+F381+F382+F383+F385+F386+F388+F389+F390+F384+F387+F392+F391+F393+F395</f>
        <v>2269764.81</v>
      </c>
      <c r="G372" s="52">
        <f t="shared" si="43"/>
        <v>329.8721474910915</v>
      </c>
      <c r="H372" s="89">
        <f t="shared" si="40"/>
        <v>2.9356873765884384</v>
      </c>
      <c r="I372" s="64">
        <f t="shared" si="42"/>
        <v>7.903121100868008</v>
      </c>
      <c r="J372" s="77"/>
    </row>
    <row r="373" spans="1:10" ht="12.75">
      <c r="A373" s="135"/>
      <c r="B373" s="126"/>
      <c r="C373" s="47"/>
      <c r="D373" s="3" t="s">
        <v>240</v>
      </c>
      <c r="E373" s="5">
        <f>E393+E395</f>
        <v>340792.1</v>
      </c>
      <c r="F373" s="5">
        <f>F393+F395</f>
        <v>1928620.81</v>
      </c>
      <c r="G373" s="52"/>
      <c r="H373" s="89">
        <f t="shared" si="40"/>
        <v>1.4539990184357543</v>
      </c>
      <c r="I373" s="64">
        <f t="shared" si="42"/>
        <v>6.715287747845622</v>
      </c>
      <c r="J373" s="77"/>
    </row>
    <row r="374" spans="1:10" ht="15.75" customHeight="1">
      <c r="A374" s="135"/>
      <c r="B374" s="127"/>
      <c r="C374" s="33">
        <v>3020</v>
      </c>
      <c r="D374" s="4" t="s">
        <v>158</v>
      </c>
      <c r="E374" s="6">
        <v>10790</v>
      </c>
      <c r="F374" s="28">
        <v>9706</v>
      </c>
      <c r="G374" s="51">
        <f aca="true" t="shared" si="44" ref="G374:G385">(F374/E374)*100</f>
        <v>89.9536607970343</v>
      </c>
      <c r="H374" s="88">
        <f t="shared" si="40"/>
        <v>0.04603583653764799</v>
      </c>
      <c r="I374" s="34">
        <f t="shared" si="42"/>
        <v>0.03379543689595966</v>
      </c>
      <c r="J374" s="77"/>
    </row>
    <row r="375" spans="1:10" ht="12.75">
      <c r="A375" s="135"/>
      <c r="B375" s="127"/>
      <c r="C375" s="33">
        <v>4010</v>
      </c>
      <c r="D375" s="4" t="s">
        <v>96</v>
      </c>
      <c r="E375" s="6">
        <v>202000</v>
      </c>
      <c r="F375" s="28">
        <v>195769</v>
      </c>
      <c r="G375" s="51">
        <f t="shared" si="44"/>
        <v>96.91534653465347</v>
      </c>
      <c r="H375" s="88">
        <f t="shared" si="40"/>
        <v>0.861838645097766</v>
      </c>
      <c r="I375" s="34">
        <f t="shared" si="42"/>
        <v>0.681650410641369</v>
      </c>
      <c r="J375" s="77"/>
    </row>
    <row r="376" spans="1:10" ht="12.75">
      <c r="A376" s="135"/>
      <c r="B376" s="127"/>
      <c r="C376" s="33">
        <v>4040</v>
      </c>
      <c r="D376" s="4" t="s">
        <v>159</v>
      </c>
      <c r="E376" s="6">
        <v>18920</v>
      </c>
      <c r="F376" s="28">
        <v>16350</v>
      </c>
      <c r="G376" s="51">
        <f t="shared" si="44"/>
        <v>86.41649048625793</v>
      </c>
      <c r="H376" s="88">
        <f t="shared" si="40"/>
        <v>0.08072270873886006</v>
      </c>
      <c r="I376" s="34">
        <f t="shared" si="42"/>
        <v>0.056929259555835623</v>
      </c>
      <c r="J376" s="77"/>
    </row>
    <row r="377" spans="1:10" ht="12.75">
      <c r="A377" s="135"/>
      <c r="B377" s="127"/>
      <c r="C377" s="33">
        <v>4110</v>
      </c>
      <c r="D377" s="4" t="s">
        <v>86</v>
      </c>
      <c r="E377" s="6">
        <v>32825</v>
      </c>
      <c r="F377" s="28">
        <v>32920</v>
      </c>
      <c r="G377" s="51">
        <f t="shared" si="44"/>
        <v>100.28941355674029</v>
      </c>
      <c r="H377" s="88">
        <f t="shared" si="40"/>
        <v>0.14004877982838698</v>
      </c>
      <c r="I377" s="34">
        <f t="shared" si="42"/>
        <v>0.11462453972954792</v>
      </c>
      <c r="J377" s="77"/>
    </row>
    <row r="378" spans="1:10" ht="12.75">
      <c r="A378" s="135"/>
      <c r="B378" s="127"/>
      <c r="C378" s="33">
        <v>4120</v>
      </c>
      <c r="D378" s="4" t="s">
        <v>105</v>
      </c>
      <c r="E378" s="6">
        <v>3700</v>
      </c>
      <c r="F378" s="28">
        <v>5340</v>
      </c>
      <c r="G378" s="51">
        <f t="shared" si="44"/>
        <v>144.32432432432432</v>
      </c>
      <c r="H378" s="88">
        <f t="shared" si="40"/>
        <v>0.015786153400305616</v>
      </c>
      <c r="I378" s="34">
        <f t="shared" si="42"/>
        <v>0.018593409543006863</v>
      </c>
      <c r="J378" s="77"/>
    </row>
    <row r="379" spans="1:10" ht="12.75">
      <c r="A379" s="135"/>
      <c r="B379" s="127"/>
      <c r="C379" s="33">
        <v>4170</v>
      </c>
      <c r="D379" s="4" t="s">
        <v>88</v>
      </c>
      <c r="E379" s="6">
        <v>700</v>
      </c>
      <c r="F379" s="28">
        <v>700</v>
      </c>
      <c r="G379" s="51">
        <f t="shared" si="44"/>
        <v>100</v>
      </c>
      <c r="H379" s="88">
        <f t="shared" si="40"/>
        <v>0.002986569562219981</v>
      </c>
      <c r="I379" s="34">
        <f t="shared" si="42"/>
        <v>0.002437338329607641</v>
      </c>
      <c r="J379" s="77"/>
    </row>
    <row r="380" spans="1:10" ht="12.75">
      <c r="A380" s="135"/>
      <c r="B380" s="127"/>
      <c r="C380" s="33">
        <v>4210</v>
      </c>
      <c r="D380" s="4" t="s">
        <v>76</v>
      </c>
      <c r="E380" s="6">
        <v>24000</v>
      </c>
      <c r="F380" s="28">
        <v>23500</v>
      </c>
      <c r="G380" s="51">
        <f t="shared" si="44"/>
        <v>97.91666666666666</v>
      </c>
      <c r="H380" s="88">
        <f t="shared" si="40"/>
        <v>0.10239667070468506</v>
      </c>
      <c r="I380" s="34">
        <f t="shared" si="42"/>
        <v>0.08182492963682794</v>
      </c>
      <c r="J380" s="77"/>
    </row>
    <row r="381" spans="1:10" ht="12" customHeight="1">
      <c r="A381" s="135"/>
      <c r="B381" s="127"/>
      <c r="C381" s="33">
        <v>4240</v>
      </c>
      <c r="D381" s="4" t="s">
        <v>161</v>
      </c>
      <c r="E381" s="6">
        <v>2000</v>
      </c>
      <c r="F381" s="28">
        <v>1000</v>
      </c>
      <c r="G381" s="51">
        <f t="shared" si="44"/>
        <v>50</v>
      </c>
      <c r="H381" s="88">
        <f t="shared" si="40"/>
        <v>0.008533055892057089</v>
      </c>
      <c r="I381" s="34">
        <f t="shared" si="42"/>
        <v>0.003481911899439487</v>
      </c>
      <c r="J381" s="77"/>
    </row>
    <row r="382" spans="1:10" ht="12.75">
      <c r="A382" s="135"/>
      <c r="B382" s="127"/>
      <c r="C382" s="33">
        <v>4260</v>
      </c>
      <c r="D382" s="4" t="s">
        <v>77</v>
      </c>
      <c r="E382" s="6">
        <v>9000</v>
      </c>
      <c r="F382" s="28">
        <v>9500</v>
      </c>
      <c r="G382" s="51">
        <f t="shared" si="44"/>
        <v>105.55555555555556</v>
      </c>
      <c r="H382" s="88">
        <f t="shared" si="40"/>
        <v>0.0383987515142569</v>
      </c>
      <c r="I382" s="34">
        <f t="shared" si="42"/>
        <v>0.033078163044675125</v>
      </c>
      <c r="J382" s="77"/>
    </row>
    <row r="383" spans="1:10" ht="12.75">
      <c r="A383" s="135"/>
      <c r="B383" s="127"/>
      <c r="C383" s="33">
        <v>4270</v>
      </c>
      <c r="D383" s="4" t="s">
        <v>79</v>
      </c>
      <c r="E383" s="6">
        <v>1500</v>
      </c>
      <c r="F383" s="28">
        <v>1500</v>
      </c>
      <c r="G383" s="51">
        <f t="shared" si="44"/>
        <v>100</v>
      </c>
      <c r="H383" s="88">
        <f t="shared" si="40"/>
        <v>0.006399791919042816</v>
      </c>
      <c r="I383" s="34">
        <f t="shared" si="42"/>
        <v>0.005222867849159231</v>
      </c>
      <c r="J383" s="77"/>
    </row>
    <row r="384" spans="1:10" ht="12.75">
      <c r="A384" s="135"/>
      <c r="B384" s="127"/>
      <c r="C384" s="33">
        <v>4280</v>
      </c>
      <c r="D384" s="4" t="s">
        <v>93</v>
      </c>
      <c r="E384" s="6">
        <v>1300</v>
      </c>
      <c r="F384" s="28">
        <v>1300</v>
      </c>
      <c r="G384" s="51">
        <f t="shared" si="44"/>
        <v>100</v>
      </c>
      <c r="H384" s="88">
        <f t="shared" si="40"/>
        <v>0.005546486329837108</v>
      </c>
      <c r="I384" s="34">
        <f t="shared" si="42"/>
        <v>0.004526485469271333</v>
      </c>
      <c r="J384" s="77"/>
    </row>
    <row r="385" spans="1:10" ht="12.75">
      <c r="A385" s="135"/>
      <c r="B385" s="127"/>
      <c r="C385" s="33">
        <v>4300</v>
      </c>
      <c r="D385" s="4" t="s">
        <v>89</v>
      </c>
      <c r="E385" s="6">
        <v>22720</v>
      </c>
      <c r="F385" s="28">
        <v>24500</v>
      </c>
      <c r="G385" s="51">
        <f t="shared" si="44"/>
        <v>107.83450704225352</v>
      </c>
      <c r="H385" s="88">
        <f t="shared" si="40"/>
        <v>0.09693551493376854</v>
      </c>
      <c r="I385" s="34">
        <f t="shared" si="42"/>
        <v>0.08530684153626744</v>
      </c>
      <c r="J385" s="77"/>
    </row>
    <row r="386" spans="1:10" ht="12.75">
      <c r="A386" s="135"/>
      <c r="B386" s="127"/>
      <c r="C386" s="33">
        <v>4350</v>
      </c>
      <c r="D386" s="4" t="s">
        <v>132</v>
      </c>
      <c r="E386" s="6">
        <v>1350</v>
      </c>
      <c r="F386" s="28">
        <v>1500</v>
      </c>
      <c r="G386" s="51">
        <f aca="true" t="shared" si="45" ref="G386:G392">(F386/E386)*100</f>
        <v>111.11111111111111</v>
      </c>
      <c r="H386" s="88">
        <f t="shared" si="40"/>
        <v>0.005759812727138536</v>
      </c>
      <c r="I386" s="34">
        <f t="shared" si="42"/>
        <v>0.005222867849159231</v>
      </c>
      <c r="J386" s="77"/>
    </row>
    <row r="387" spans="1:10" ht="25.5" customHeight="1">
      <c r="A387" s="135"/>
      <c r="B387" s="127"/>
      <c r="C387" s="33">
        <v>4370</v>
      </c>
      <c r="D387" s="4" t="s">
        <v>149</v>
      </c>
      <c r="E387" s="6">
        <v>1900</v>
      </c>
      <c r="F387" s="28">
        <v>2000</v>
      </c>
      <c r="G387" s="51">
        <f t="shared" si="45"/>
        <v>105.26315789473684</v>
      </c>
      <c r="H387" s="88">
        <f t="shared" si="40"/>
        <v>0.008106403097454234</v>
      </c>
      <c r="I387" s="34">
        <f aca="true" t="shared" si="46" ref="I387:I395">(F387/$F$691)*100</f>
        <v>0.006963823798878974</v>
      </c>
      <c r="J387" s="77"/>
    </row>
    <row r="388" spans="1:10" ht="12.75">
      <c r="A388" s="135"/>
      <c r="B388" s="127"/>
      <c r="C388" s="33">
        <v>4410</v>
      </c>
      <c r="D388" s="4" t="s">
        <v>165</v>
      </c>
      <c r="E388" s="6">
        <v>2000</v>
      </c>
      <c r="F388" s="28">
        <v>2000</v>
      </c>
      <c r="G388" s="51">
        <f t="shared" si="45"/>
        <v>100</v>
      </c>
      <c r="H388" s="88">
        <f t="shared" si="40"/>
        <v>0.008533055892057089</v>
      </c>
      <c r="I388" s="34">
        <f t="shared" si="46"/>
        <v>0.006963823798878974</v>
      </c>
      <c r="J388" s="77"/>
    </row>
    <row r="389" spans="1:10" ht="12.75">
      <c r="A389" s="135"/>
      <c r="B389" s="127"/>
      <c r="C389" s="33">
        <v>4430</v>
      </c>
      <c r="D389" s="4" t="s">
        <v>90</v>
      </c>
      <c r="E389" s="6">
        <v>600</v>
      </c>
      <c r="F389" s="28">
        <v>600</v>
      </c>
      <c r="G389" s="51">
        <f t="shared" si="45"/>
        <v>100</v>
      </c>
      <c r="H389" s="88">
        <f aca="true" t="shared" si="47" ref="H389:H452">(E389/$E$691)*100</f>
        <v>0.0025599167676171267</v>
      </c>
      <c r="I389" s="34">
        <f t="shared" si="46"/>
        <v>0.002089147139663692</v>
      </c>
      <c r="J389" s="77"/>
    </row>
    <row r="390" spans="1:10" ht="12.75">
      <c r="A390" s="135"/>
      <c r="B390" s="127"/>
      <c r="C390" s="33">
        <v>4440</v>
      </c>
      <c r="D390" s="4" t="s">
        <v>162</v>
      </c>
      <c r="E390" s="6">
        <v>11577</v>
      </c>
      <c r="F390" s="28">
        <v>12059</v>
      </c>
      <c r="G390" s="51">
        <f t="shared" si="45"/>
        <v>104.16342748553167</v>
      </c>
      <c r="H390" s="88">
        <f t="shared" si="47"/>
        <v>0.04939359403117246</v>
      </c>
      <c r="I390" s="34">
        <f t="shared" si="46"/>
        <v>0.04198837559534077</v>
      </c>
      <c r="J390" s="77"/>
    </row>
    <row r="391" spans="1:10" ht="12.75" customHeight="1">
      <c r="A391" s="135"/>
      <c r="B391" s="127"/>
      <c r="C391" s="33">
        <v>4520</v>
      </c>
      <c r="D391" s="4" t="s">
        <v>103</v>
      </c>
      <c r="E391" s="6"/>
      <c r="F391" s="28">
        <v>500</v>
      </c>
      <c r="G391" s="51" t="e">
        <f t="shared" si="45"/>
        <v>#DIV/0!</v>
      </c>
      <c r="H391" s="88">
        <f t="shared" si="47"/>
        <v>0</v>
      </c>
      <c r="I391" s="34">
        <f t="shared" si="46"/>
        <v>0.0017409559497197436</v>
      </c>
      <c r="J391" s="77"/>
    </row>
    <row r="392" spans="1:10" ht="12.75">
      <c r="A392" s="135"/>
      <c r="B392" s="127"/>
      <c r="C392" s="33">
        <v>4700</v>
      </c>
      <c r="D392" s="4" t="s">
        <v>230</v>
      </c>
      <c r="E392" s="6">
        <v>400</v>
      </c>
      <c r="F392" s="28">
        <v>400</v>
      </c>
      <c r="G392" s="51">
        <f t="shared" si="45"/>
        <v>100</v>
      </c>
      <c r="H392" s="88">
        <f t="shared" si="47"/>
        <v>0.0017066111784114176</v>
      </c>
      <c r="I392" s="34">
        <f t="shared" si="46"/>
        <v>0.001392764759775795</v>
      </c>
      <c r="J392" s="77"/>
    </row>
    <row r="393" spans="1:10" ht="15" customHeight="1">
      <c r="A393" s="135"/>
      <c r="B393" s="128"/>
      <c r="C393" s="55">
        <v>6057</v>
      </c>
      <c r="D393" s="4" t="s">
        <v>41</v>
      </c>
      <c r="E393" s="36">
        <f>E394</f>
        <v>278686.16</v>
      </c>
      <c r="F393" s="36">
        <f>F394</f>
        <v>1589680.01</v>
      </c>
      <c r="G393" s="52"/>
      <c r="H393" s="89">
        <f t="shared" si="47"/>
        <v>1.1890222898113822</v>
      </c>
      <c r="I393" s="64">
        <f t="shared" si="46"/>
        <v>5.5351257431200835</v>
      </c>
      <c r="J393" s="77"/>
    </row>
    <row r="394" spans="1:10" s="69" customFormat="1" ht="22.5">
      <c r="A394" s="135"/>
      <c r="B394" s="128"/>
      <c r="C394" s="57"/>
      <c r="D394" s="22" t="s">
        <v>287</v>
      </c>
      <c r="E394" s="44">
        <v>278686.16</v>
      </c>
      <c r="F394" s="45">
        <v>1589680.01</v>
      </c>
      <c r="G394" s="51"/>
      <c r="H394" s="88">
        <f t="shared" si="47"/>
        <v>1.1890222898113822</v>
      </c>
      <c r="I394" s="34">
        <f t="shared" si="46"/>
        <v>5.5351257431200835</v>
      </c>
      <c r="J394" s="77"/>
    </row>
    <row r="395" spans="1:10" ht="11.25" customHeight="1">
      <c r="A395" s="135"/>
      <c r="B395" s="128"/>
      <c r="C395" s="55">
        <v>6059</v>
      </c>
      <c r="D395" s="4" t="s">
        <v>41</v>
      </c>
      <c r="E395" s="25">
        <f>E396</f>
        <v>62105.94</v>
      </c>
      <c r="F395" s="25">
        <f>F396</f>
        <v>338940.8</v>
      </c>
      <c r="G395" s="52"/>
      <c r="H395" s="89">
        <f t="shared" si="47"/>
        <v>0.26497672862437205</v>
      </c>
      <c r="I395" s="64">
        <f t="shared" si="46"/>
        <v>1.1801620047255392</v>
      </c>
      <c r="J395" s="77"/>
    </row>
    <row r="396" spans="1:10" s="69" customFormat="1" ht="22.5">
      <c r="A396" s="135"/>
      <c r="B396" s="133"/>
      <c r="C396" s="57"/>
      <c r="D396" s="22" t="s">
        <v>287</v>
      </c>
      <c r="E396" s="6">
        <v>62105.94</v>
      </c>
      <c r="F396" s="28">
        <v>338940.8</v>
      </c>
      <c r="G396" s="51"/>
      <c r="H396" s="88">
        <f t="shared" si="47"/>
        <v>0.26497672862437205</v>
      </c>
      <c r="I396" s="34"/>
      <c r="J396" s="77"/>
    </row>
    <row r="397" spans="1:10" ht="12.75" customHeight="1">
      <c r="A397" s="135"/>
      <c r="B397" s="121">
        <v>80146</v>
      </c>
      <c r="C397" s="47"/>
      <c r="D397" s="3" t="s">
        <v>170</v>
      </c>
      <c r="E397" s="5">
        <f>E398+E399+E400</f>
        <v>38645</v>
      </c>
      <c r="F397" s="5">
        <f>F398+F399+F400</f>
        <v>36293</v>
      </c>
      <c r="G397" s="52">
        <f>(F397/E397)*100</f>
        <v>93.91383102600595</v>
      </c>
      <c r="H397" s="89">
        <f t="shared" si="47"/>
        <v>0.1648799724742731</v>
      </c>
      <c r="I397" s="64">
        <f aca="true" t="shared" si="48" ref="I397:I408">(F397/$F$691)*100</f>
        <v>0.12636902856635732</v>
      </c>
      <c r="J397" s="77"/>
    </row>
    <row r="398" spans="1:10" ht="12.75">
      <c r="A398" s="135"/>
      <c r="B398" s="122"/>
      <c r="C398" s="33">
        <v>4210</v>
      </c>
      <c r="D398" s="4" t="s">
        <v>76</v>
      </c>
      <c r="E398" s="6">
        <v>6100</v>
      </c>
      <c r="F398" s="28">
        <v>6200</v>
      </c>
      <c r="G398" s="51">
        <f>(F398/E398)*100</f>
        <v>101.63934426229508</v>
      </c>
      <c r="H398" s="88">
        <f t="shared" si="47"/>
        <v>0.026025820470774123</v>
      </c>
      <c r="I398" s="34">
        <f t="shared" si="48"/>
        <v>0.02158785377652482</v>
      </c>
      <c r="J398" s="77"/>
    </row>
    <row r="399" spans="1:10" ht="12.75">
      <c r="A399" s="135"/>
      <c r="B399" s="122"/>
      <c r="C399" s="33">
        <v>4300</v>
      </c>
      <c r="D399" s="4" t="s">
        <v>171</v>
      </c>
      <c r="E399" s="6">
        <v>25600</v>
      </c>
      <c r="F399" s="28">
        <v>27335</v>
      </c>
      <c r="G399" s="51">
        <f>(F399/E399)*100</f>
        <v>106.77734375000001</v>
      </c>
      <c r="H399" s="88">
        <f t="shared" si="47"/>
        <v>0.10922311541833073</v>
      </c>
      <c r="I399" s="34">
        <f t="shared" si="48"/>
        <v>0.09517806177117838</v>
      </c>
      <c r="J399" s="77"/>
    </row>
    <row r="400" spans="1:10" ht="12.75">
      <c r="A400" s="135"/>
      <c r="B400" s="123"/>
      <c r="C400" s="33">
        <v>4410</v>
      </c>
      <c r="D400" s="4" t="s">
        <v>124</v>
      </c>
      <c r="E400" s="6">
        <v>6945</v>
      </c>
      <c r="F400" s="28">
        <v>2758</v>
      </c>
      <c r="G400" s="51">
        <f>(F400/E400)*100</f>
        <v>39.71202303815694</v>
      </c>
      <c r="H400" s="88">
        <f t="shared" si="47"/>
        <v>0.029631036585168243</v>
      </c>
      <c r="I400" s="34">
        <f t="shared" si="48"/>
        <v>0.009603113018654106</v>
      </c>
      <c r="J400" s="77"/>
    </row>
    <row r="401" spans="1:10" s="15" customFormat="1" ht="12.75">
      <c r="A401" s="135"/>
      <c r="B401" s="121">
        <v>80148</v>
      </c>
      <c r="C401" s="47"/>
      <c r="D401" s="3" t="s">
        <v>245</v>
      </c>
      <c r="E401" s="5">
        <f>E402+E403+E404+E405+E406+E407+E410+E408+E409</f>
        <v>99378</v>
      </c>
      <c r="F401" s="5">
        <f>F402+F403+F404+F405+F406+F407+F410+F408+F409</f>
        <v>156236</v>
      </c>
      <c r="G401" s="52"/>
      <c r="H401" s="89">
        <f t="shared" si="47"/>
        <v>0.42399901422042463</v>
      </c>
      <c r="I401" s="64">
        <f t="shared" si="48"/>
        <v>0.5439999875208278</v>
      </c>
      <c r="J401" s="78"/>
    </row>
    <row r="402" spans="1:10" ht="14.25" customHeight="1">
      <c r="A402" s="135"/>
      <c r="B402" s="127"/>
      <c r="C402" s="33">
        <v>3020</v>
      </c>
      <c r="D402" s="4" t="s">
        <v>176</v>
      </c>
      <c r="E402" s="6">
        <v>1360</v>
      </c>
      <c r="F402" s="28">
        <v>2550</v>
      </c>
      <c r="G402" s="51"/>
      <c r="H402" s="88">
        <f t="shared" si="47"/>
        <v>0.00580247800659882</v>
      </c>
      <c r="I402" s="34">
        <f t="shared" si="48"/>
        <v>0.008878875343570692</v>
      </c>
      <c r="J402" s="77"/>
    </row>
    <row r="403" spans="1:10" ht="12.75">
      <c r="A403" s="135"/>
      <c r="B403" s="127"/>
      <c r="C403" s="33">
        <v>4010</v>
      </c>
      <c r="D403" s="4" t="s">
        <v>96</v>
      </c>
      <c r="E403" s="6">
        <v>75500</v>
      </c>
      <c r="F403" s="28">
        <v>104842</v>
      </c>
      <c r="G403" s="51"/>
      <c r="H403" s="88">
        <f t="shared" si="47"/>
        <v>0.3221228599251551</v>
      </c>
      <c r="I403" s="34">
        <f t="shared" si="48"/>
        <v>0.36505060736103473</v>
      </c>
      <c r="J403" s="77"/>
    </row>
    <row r="404" spans="1:10" ht="12.75">
      <c r="A404" s="135"/>
      <c r="B404" s="127"/>
      <c r="C404" s="33">
        <v>4040</v>
      </c>
      <c r="D404" s="4" t="s">
        <v>98</v>
      </c>
      <c r="E404" s="6">
        <v>5528</v>
      </c>
      <c r="F404" s="28">
        <v>9866</v>
      </c>
      <c r="G404" s="51"/>
      <c r="H404" s="88">
        <f t="shared" si="47"/>
        <v>0.023585366485645794</v>
      </c>
      <c r="I404" s="34">
        <f t="shared" si="48"/>
        <v>0.03435254279986998</v>
      </c>
      <c r="J404" s="77"/>
    </row>
    <row r="405" spans="1:10" ht="12.75">
      <c r="A405" s="135"/>
      <c r="B405" s="127"/>
      <c r="C405" s="33">
        <v>4110</v>
      </c>
      <c r="D405" s="4" t="s">
        <v>116</v>
      </c>
      <c r="E405" s="6">
        <v>11400</v>
      </c>
      <c r="F405" s="28">
        <v>20778</v>
      </c>
      <c r="G405" s="51"/>
      <c r="H405" s="88">
        <f t="shared" si="47"/>
        <v>0.0486384185847254</v>
      </c>
      <c r="I405" s="34">
        <f t="shared" si="48"/>
        <v>0.07234716544655366</v>
      </c>
      <c r="J405" s="77"/>
    </row>
    <row r="406" spans="1:10" ht="12.75">
      <c r="A406" s="135"/>
      <c r="B406" s="127"/>
      <c r="C406" s="33">
        <v>4120</v>
      </c>
      <c r="D406" s="4" t="s">
        <v>105</v>
      </c>
      <c r="E406" s="6">
        <v>1860</v>
      </c>
      <c r="F406" s="28">
        <v>3300</v>
      </c>
      <c r="G406" s="51"/>
      <c r="H406" s="88">
        <f t="shared" si="47"/>
        <v>0.007935741979613093</v>
      </c>
      <c r="I406" s="34">
        <f t="shared" si="48"/>
        <v>0.011490309268150308</v>
      </c>
      <c r="J406" s="77"/>
    </row>
    <row r="407" spans="1:10" ht="12.75">
      <c r="A407" s="135"/>
      <c r="B407" s="127"/>
      <c r="C407" s="33">
        <v>4210</v>
      </c>
      <c r="D407" s="4" t="s">
        <v>76</v>
      </c>
      <c r="E407" s="6"/>
      <c r="F407" s="28">
        <v>3400</v>
      </c>
      <c r="G407" s="51"/>
      <c r="H407" s="88">
        <f t="shared" si="47"/>
        <v>0</v>
      </c>
      <c r="I407" s="34">
        <f t="shared" si="48"/>
        <v>0.011838500458094257</v>
      </c>
      <c r="J407" s="77"/>
    </row>
    <row r="408" spans="1:10" ht="12.75">
      <c r="A408" s="135"/>
      <c r="B408" s="127"/>
      <c r="C408" s="33">
        <v>4260</v>
      </c>
      <c r="D408" s="4" t="s">
        <v>77</v>
      </c>
      <c r="E408" s="6"/>
      <c r="F408" s="28">
        <v>3900</v>
      </c>
      <c r="G408" s="51"/>
      <c r="H408" s="88">
        <f t="shared" si="47"/>
        <v>0</v>
      </c>
      <c r="I408" s="34">
        <f t="shared" si="48"/>
        <v>0.013579456407814</v>
      </c>
      <c r="J408" s="77"/>
    </row>
    <row r="409" spans="1:10" ht="12.75">
      <c r="A409" s="135"/>
      <c r="B409" s="127"/>
      <c r="C409" s="33">
        <v>4300</v>
      </c>
      <c r="D409" s="4" t="s">
        <v>89</v>
      </c>
      <c r="E409" s="6"/>
      <c r="F409" s="28">
        <v>1000</v>
      </c>
      <c r="G409" s="51"/>
      <c r="H409" s="88">
        <f t="shared" si="47"/>
        <v>0</v>
      </c>
      <c r="I409" s="34"/>
      <c r="J409" s="77"/>
    </row>
    <row r="410" spans="1:10" ht="13.5" customHeight="1">
      <c r="A410" s="135"/>
      <c r="B410" s="134"/>
      <c r="C410" s="33">
        <v>4440</v>
      </c>
      <c r="D410" s="4" t="s">
        <v>118</v>
      </c>
      <c r="E410" s="6">
        <v>3730</v>
      </c>
      <c r="F410" s="28">
        <v>6600</v>
      </c>
      <c r="G410" s="51"/>
      <c r="H410" s="88">
        <f t="shared" si="47"/>
        <v>0.015914149238686472</v>
      </c>
      <c r="I410" s="34">
        <f aca="true" t="shared" si="49" ref="I410:I441">(F410/$F$691)*100</f>
        <v>0.022980618536300616</v>
      </c>
      <c r="J410" s="77"/>
    </row>
    <row r="411" spans="1:10" ht="12.75">
      <c r="A411" s="135"/>
      <c r="B411" s="124">
        <v>80195</v>
      </c>
      <c r="C411" s="47"/>
      <c r="D411" s="3" t="s">
        <v>9</v>
      </c>
      <c r="E411" s="5">
        <f>E412+E413</f>
        <v>53958.36</v>
      </c>
      <c r="F411" s="5">
        <f>F412+F413</f>
        <v>64772</v>
      </c>
      <c r="G411" s="52">
        <f>(F411/E411)*100</f>
        <v>120.04071287563225</v>
      </c>
      <c r="H411" s="89">
        <f t="shared" si="47"/>
        <v>0.2302148508618688</v>
      </c>
      <c r="I411" s="64">
        <f t="shared" si="49"/>
        <v>0.22553039755049448</v>
      </c>
      <c r="J411" s="77"/>
    </row>
    <row r="412" spans="1:10" s="69" customFormat="1" ht="12.75">
      <c r="A412" s="135"/>
      <c r="B412" s="124"/>
      <c r="C412" s="33">
        <v>4170</v>
      </c>
      <c r="D412" s="4" t="s">
        <v>88</v>
      </c>
      <c r="E412" s="6">
        <v>279</v>
      </c>
      <c r="F412" s="28">
        <v>100</v>
      </c>
      <c r="G412" s="51"/>
      <c r="H412" s="88">
        <f t="shared" si="47"/>
        <v>0.0011903612969419639</v>
      </c>
      <c r="I412" s="34">
        <f t="shared" si="49"/>
        <v>0.0003481911899439487</v>
      </c>
      <c r="J412" s="77"/>
    </row>
    <row r="413" spans="1:10" ht="12.75">
      <c r="A413" s="135"/>
      <c r="B413" s="125"/>
      <c r="C413" s="33">
        <v>4440</v>
      </c>
      <c r="D413" s="4" t="s">
        <v>162</v>
      </c>
      <c r="E413" s="6">
        <v>53679.36</v>
      </c>
      <c r="F413" s="28">
        <v>64672</v>
      </c>
      <c r="G413" s="51">
        <f>(F413/E413)*100</f>
        <v>120.47833655244773</v>
      </c>
      <c r="H413" s="88">
        <f t="shared" si="47"/>
        <v>0.22902448956492683</v>
      </c>
      <c r="I413" s="34">
        <f t="shared" si="49"/>
        <v>0.2251822063605505</v>
      </c>
      <c r="J413" s="77"/>
    </row>
    <row r="414" spans="1:10" ht="12.75">
      <c r="A414" s="137" t="s">
        <v>217</v>
      </c>
      <c r="B414" s="33"/>
      <c r="C414" s="33"/>
      <c r="D414" s="3" t="s">
        <v>26</v>
      </c>
      <c r="E414" s="5">
        <f>E417+E420+E434</f>
        <v>96237</v>
      </c>
      <c r="F414" s="5">
        <f>F417+F420+F434</f>
        <v>96237</v>
      </c>
      <c r="G414" s="52">
        <f>(F414/E414)*100</f>
        <v>100</v>
      </c>
      <c r="H414" s="89">
        <f t="shared" si="47"/>
        <v>0.4105978499419491</v>
      </c>
      <c r="I414" s="64">
        <f t="shared" si="49"/>
        <v>0.3350887554663579</v>
      </c>
      <c r="J414" s="77"/>
    </row>
    <row r="415" spans="1:10" ht="12.75">
      <c r="A415" s="138"/>
      <c r="B415" s="33"/>
      <c r="C415" s="33"/>
      <c r="D415" s="8" t="s">
        <v>232</v>
      </c>
      <c r="E415" s="6">
        <f>E418+E419+E421+E422+E423+E424+E425+E426+E427+E428+E429+E430+E431+E432+E433+E435+E436+E437</f>
        <v>96237</v>
      </c>
      <c r="F415" s="6">
        <f>F418+F419+F421+F422+F423+F424+F425+F426+F427+F428+F429+F430+F431+F432+F433+F435+F436+F437</f>
        <v>96237</v>
      </c>
      <c r="G415" s="51">
        <f>(F415/E415)*100</f>
        <v>100</v>
      </c>
      <c r="H415" s="88">
        <f t="shared" si="47"/>
        <v>0.4105978499419491</v>
      </c>
      <c r="I415" s="34">
        <f t="shared" si="49"/>
        <v>0.3350887554663579</v>
      </c>
      <c r="J415" s="77"/>
    </row>
    <row r="416" spans="1:10" ht="12.75">
      <c r="A416" s="138"/>
      <c r="B416" s="33"/>
      <c r="C416" s="33"/>
      <c r="D416" s="8" t="s">
        <v>247</v>
      </c>
      <c r="E416" s="6">
        <f>E421</f>
        <v>20000</v>
      </c>
      <c r="F416" s="6">
        <f>F421</f>
        <v>18000</v>
      </c>
      <c r="G416" s="51">
        <f aca="true" t="shared" si="50" ref="G416:G421">(F416/E416)*100</f>
        <v>90</v>
      </c>
      <c r="H416" s="88">
        <f t="shared" si="47"/>
        <v>0.0853305589205709</v>
      </c>
      <c r="I416" s="34">
        <f t="shared" si="49"/>
        <v>0.06267441418991078</v>
      </c>
      <c r="J416" s="77"/>
    </row>
    <row r="417" spans="1:10" ht="12.75">
      <c r="A417" s="126"/>
      <c r="B417" s="119">
        <v>85153</v>
      </c>
      <c r="C417" s="4"/>
      <c r="D417" s="3" t="s">
        <v>172</v>
      </c>
      <c r="E417" s="5">
        <f>E418+E419</f>
        <v>3999</v>
      </c>
      <c r="F417" s="5">
        <f>F418+F419</f>
        <v>4000</v>
      </c>
      <c r="G417" s="52">
        <f t="shared" si="50"/>
        <v>100.0250062515629</v>
      </c>
      <c r="H417" s="89">
        <f t="shared" si="47"/>
        <v>0.017061845256168152</v>
      </c>
      <c r="I417" s="64">
        <f t="shared" si="49"/>
        <v>0.013927647597757949</v>
      </c>
      <c r="J417" s="77"/>
    </row>
    <row r="418" spans="1:10" ht="12.75">
      <c r="A418" s="126"/>
      <c r="B418" s="120"/>
      <c r="C418" s="4">
        <v>4210</v>
      </c>
      <c r="D418" s="4" t="str">
        <f>D428</f>
        <v>Zakup materiałów</v>
      </c>
      <c r="E418" s="6">
        <v>492</v>
      </c>
      <c r="F418" s="28">
        <v>500</v>
      </c>
      <c r="G418" s="51">
        <f t="shared" si="50"/>
        <v>101.62601626016261</v>
      </c>
      <c r="H418" s="88">
        <f t="shared" si="47"/>
        <v>0.002099131749446044</v>
      </c>
      <c r="I418" s="34">
        <f t="shared" si="49"/>
        <v>0.0017409559497197436</v>
      </c>
      <c r="J418" s="77"/>
    </row>
    <row r="419" spans="1:10" ht="12.75">
      <c r="A419" s="126"/>
      <c r="B419" s="120"/>
      <c r="C419" s="4">
        <v>4300</v>
      </c>
      <c r="D419" s="4" t="str">
        <f>D431</f>
        <v>Usługi pozostałe</v>
      </c>
      <c r="E419" s="6">
        <v>3507</v>
      </c>
      <c r="F419" s="28">
        <v>3500</v>
      </c>
      <c r="G419" s="51">
        <f t="shared" si="50"/>
        <v>99.8003992015968</v>
      </c>
      <c r="H419" s="88">
        <f t="shared" si="47"/>
        <v>0.014962713506722104</v>
      </c>
      <c r="I419" s="34">
        <f t="shared" si="49"/>
        <v>0.012186691648038206</v>
      </c>
      <c r="J419" s="77"/>
    </row>
    <row r="420" spans="1:10" ht="12.75" customHeight="1">
      <c r="A420" s="126"/>
      <c r="B420" s="119" t="s">
        <v>173</v>
      </c>
      <c r="C420" s="3"/>
      <c r="D420" s="3" t="s">
        <v>27</v>
      </c>
      <c r="E420" s="5">
        <f>E421+E423+E425+E426+E427+E428+E429+E430+E431+E432+E433+E424+E422</f>
        <v>91998</v>
      </c>
      <c r="F420" s="5">
        <f>F421+F423+F425+F426+F427+F428+F429+F430+F431+F432+F433+F424+F422</f>
        <v>92237</v>
      </c>
      <c r="G420" s="52">
        <f t="shared" si="50"/>
        <v>100.25978825626645</v>
      </c>
      <c r="H420" s="89">
        <f t="shared" si="47"/>
        <v>0.392512037978734</v>
      </c>
      <c r="I420" s="64">
        <f t="shared" si="49"/>
        <v>0.32116110786859997</v>
      </c>
      <c r="J420" s="77"/>
    </row>
    <row r="421" spans="1:10" ht="24" customHeight="1">
      <c r="A421" s="126"/>
      <c r="B421" s="120"/>
      <c r="C421" s="4" t="s">
        <v>174</v>
      </c>
      <c r="D421" s="4" t="s">
        <v>175</v>
      </c>
      <c r="E421" s="6">
        <v>20000</v>
      </c>
      <c r="F421" s="28">
        <v>18000</v>
      </c>
      <c r="G421" s="51">
        <f t="shared" si="50"/>
        <v>90</v>
      </c>
      <c r="H421" s="88">
        <f t="shared" si="47"/>
        <v>0.0853305589205709</v>
      </c>
      <c r="I421" s="34">
        <f t="shared" si="49"/>
        <v>0.06267441418991078</v>
      </c>
      <c r="J421" s="77"/>
    </row>
    <row r="422" spans="1:10" ht="12.75">
      <c r="A422" s="126"/>
      <c r="B422" s="120"/>
      <c r="C422" s="4">
        <v>3030</v>
      </c>
      <c r="D422" s="4" t="s">
        <v>122</v>
      </c>
      <c r="E422" s="6">
        <v>72</v>
      </c>
      <c r="F422" s="28">
        <v>1000</v>
      </c>
      <c r="G422" s="51"/>
      <c r="H422" s="88">
        <f t="shared" si="47"/>
        <v>0.0003071900121140552</v>
      </c>
      <c r="I422" s="34">
        <f t="shared" si="49"/>
        <v>0.003481911899439487</v>
      </c>
      <c r="J422" s="77"/>
    </row>
    <row r="423" spans="1:10" ht="12.75">
      <c r="A423" s="126"/>
      <c r="B423" s="120"/>
      <c r="C423" s="4" t="s">
        <v>95</v>
      </c>
      <c r="D423" s="4" t="s">
        <v>96</v>
      </c>
      <c r="E423" s="6">
        <v>9111</v>
      </c>
      <c r="F423" s="28">
        <v>9878</v>
      </c>
      <c r="G423" s="51">
        <f aca="true" t="shared" si="51" ref="G423:G430">(F423/E423)*100</f>
        <v>108.4183953462847</v>
      </c>
      <c r="H423" s="88">
        <f t="shared" si="47"/>
        <v>0.038872336116266074</v>
      </c>
      <c r="I423" s="34">
        <f t="shared" si="49"/>
        <v>0.034394325742663254</v>
      </c>
      <c r="J423" s="77"/>
    </row>
    <row r="424" spans="1:10" ht="12.75">
      <c r="A424" s="126"/>
      <c r="B424" s="120"/>
      <c r="C424" s="4">
        <v>4040</v>
      </c>
      <c r="D424" s="4" t="s">
        <v>98</v>
      </c>
      <c r="E424" s="6">
        <v>600</v>
      </c>
      <c r="F424" s="28">
        <v>807</v>
      </c>
      <c r="G424" s="51">
        <f t="shared" si="51"/>
        <v>134.5</v>
      </c>
      <c r="H424" s="88">
        <f t="shared" si="47"/>
        <v>0.0025599167676171267</v>
      </c>
      <c r="I424" s="34">
        <f t="shared" si="49"/>
        <v>0.002809902902847666</v>
      </c>
      <c r="J424" s="77"/>
    </row>
    <row r="425" spans="1:10" ht="12.75">
      <c r="A425" s="126"/>
      <c r="B425" s="120"/>
      <c r="C425" s="4" t="s">
        <v>99</v>
      </c>
      <c r="D425" s="4" t="s">
        <v>86</v>
      </c>
      <c r="E425" s="6">
        <v>1902</v>
      </c>
      <c r="F425" s="28">
        <v>1902</v>
      </c>
      <c r="G425" s="51">
        <f t="shared" si="51"/>
        <v>100</v>
      </c>
      <c r="H425" s="88">
        <f t="shared" si="47"/>
        <v>0.008114936153346292</v>
      </c>
      <c r="I425" s="34">
        <f t="shared" si="49"/>
        <v>0.006622596432733905</v>
      </c>
      <c r="J425" s="77"/>
    </row>
    <row r="426" spans="1:10" ht="12.75">
      <c r="A426" s="126"/>
      <c r="B426" s="120"/>
      <c r="C426" s="4" t="s">
        <v>100</v>
      </c>
      <c r="D426" s="4" t="s">
        <v>105</v>
      </c>
      <c r="E426" s="6">
        <v>238</v>
      </c>
      <c r="F426" s="28">
        <v>262</v>
      </c>
      <c r="G426" s="51">
        <f t="shared" si="51"/>
        <v>110.08403361344538</v>
      </c>
      <c r="H426" s="88">
        <f t="shared" si="47"/>
        <v>0.0010154336511547935</v>
      </c>
      <c r="I426" s="34">
        <f t="shared" si="49"/>
        <v>0.0009122609176531458</v>
      </c>
      <c r="J426" s="77"/>
    </row>
    <row r="427" spans="1:10" ht="12.75">
      <c r="A427" s="126"/>
      <c r="B427" s="120"/>
      <c r="C427" s="4" t="s">
        <v>101</v>
      </c>
      <c r="D427" s="4" t="s">
        <v>88</v>
      </c>
      <c r="E427" s="6">
        <v>31362</v>
      </c>
      <c r="F427" s="28">
        <v>32956</v>
      </c>
      <c r="G427" s="51">
        <f t="shared" si="51"/>
        <v>105.08258401887636</v>
      </c>
      <c r="H427" s="88">
        <f t="shared" si="47"/>
        <v>0.13380684944334723</v>
      </c>
      <c r="I427" s="34">
        <f t="shared" si="49"/>
        <v>0.11474988855792775</v>
      </c>
      <c r="J427" s="77"/>
    </row>
    <row r="428" spans="1:10" ht="12.75">
      <c r="A428" s="126"/>
      <c r="B428" s="120"/>
      <c r="C428" s="4" t="s">
        <v>102</v>
      </c>
      <c r="D428" s="4" t="s">
        <v>177</v>
      </c>
      <c r="E428" s="6">
        <v>10948</v>
      </c>
      <c r="F428" s="28">
        <v>7550</v>
      </c>
      <c r="G428" s="51">
        <f t="shared" si="51"/>
        <v>68.96236755571795</v>
      </c>
      <c r="H428" s="88">
        <f t="shared" si="47"/>
        <v>0.04670994795312051</v>
      </c>
      <c r="I428" s="34">
        <f t="shared" si="49"/>
        <v>0.026288434840768128</v>
      </c>
      <c r="J428" s="77"/>
    </row>
    <row r="429" spans="1:10" ht="12.75">
      <c r="A429" s="126"/>
      <c r="B429" s="120"/>
      <c r="C429" s="4" t="s">
        <v>178</v>
      </c>
      <c r="D429" s="4" t="s">
        <v>179</v>
      </c>
      <c r="E429" s="6">
        <v>1797</v>
      </c>
      <c r="F429" s="28">
        <v>2200</v>
      </c>
      <c r="G429" s="51">
        <f t="shared" si="51"/>
        <v>122.42626599888705</v>
      </c>
      <c r="H429" s="88">
        <f t="shared" si="47"/>
        <v>0.007666950719013295</v>
      </c>
      <c r="I429" s="34">
        <f t="shared" si="49"/>
        <v>0.007660206178766871</v>
      </c>
      <c r="J429" s="77"/>
    </row>
    <row r="430" spans="1:10" ht="12.75">
      <c r="A430" s="126"/>
      <c r="B430" s="120"/>
      <c r="C430" s="4" t="s">
        <v>108</v>
      </c>
      <c r="D430" s="4" t="s">
        <v>77</v>
      </c>
      <c r="E430" s="6">
        <v>100</v>
      </c>
      <c r="F430" s="28">
        <v>100</v>
      </c>
      <c r="G430" s="51">
        <f t="shared" si="51"/>
        <v>100</v>
      </c>
      <c r="H430" s="88">
        <f t="shared" si="47"/>
        <v>0.0004266527946028544</v>
      </c>
      <c r="I430" s="34">
        <f t="shared" si="49"/>
        <v>0.0003481911899439487</v>
      </c>
      <c r="J430" s="77"/>
    </row>
    <row r="431" spans="1:10" ht="12.75">
      <c r="A431" s="126"/>
      <c r="B431" s="120"/>
      <c r="C431" s="4" t="s">
        <v>80</v>
      </c>
      <c r="D431" s="4" t="s">
        <v>180</v>
      </c>
      <c r="E431" s="6">
        <v>15147</v>
      </c>
      <c r="F431" s="28">
        <v>16861</v>
      </c>
      <c r="G431" s="51">
        <f>(F431/E431)*100</f>
        <v>111.31577210008584</v>
      </c>
      <c r="H431" s="88">
        <f t="shared" si="47"/>
        <v>0.06462509879849436</v>
      </c>
      <c r="I431" s="34">
        <f t="shared" si="49"/>
        <v>0.05870851653644919</v>
      </c>
      <c r="J431" s="77"/>
    </row>
    <row r="432" spans="1:10" ht="26.25" customHeight="1">
      <c r="A432" s="126"/>
      <c r="B432" s="120"/>
      <c r="C432" s="4">
        <v>4370</v>
      </c>
      <c r="D432" s="4" t="s">
        <v>284</v>
      </c>
      <c r="E432" s="6">
        <v>669</v>
      </c>
      <c r="F432" s="28">
        <v>669</v>
      </c>
      <c r="G432" s="51">
        <f aca="true" t="shared" si="52" ref="G432:G437">(F432/E432)*100</f>
        <v>100</v>
      </c>
      <c r="H432" s="88">
        <f t="shared" si="47"/>
        <v>0.0028543071958930964</v>
      </c>
      <c r="I432" s="34">
        <f t="shared" si="49"/>
        <v>0.002329399060725017</v>
      </c>
      <c r="J432" s="77"/>
    </row>
    <row r="433" spans="1:10" ht="13.5" customHeight="1">
      <c r="A433" s="126"/>
      <c r="B433" s="120"/>
      <c r="C433" s="4">
        <v>4400</v>
      </c>
      <c r="D433" s="4" t="s">
        <v>181</v>
      </c>
      <c r="E433" s="6">
        <v>52</v>
      </c>
      <c r="F433" s="28">
        <v>52</v>
      </c>
      <c r="G433" s="51">
        <f t="shared" si="52"/>
        <v>100</v>
      </c>
      <c r="H433" s="88">
        <f t="shared" si="47"/>
        <v>0.00022185945319348432</v>
      </c>
      <c r="I433" s="34">
        <f t="shared" si="49"/>
        <v>0.00018105941877085335</v>
      </c>
      <c r="J433" s="77"/>
    </row>
    <row r="434" spans="1:10" ht="12.75">
      <c r="A434" s="126"/>
      <c r="B434" s="113">
        <v>85195</v>
      </c>
      <c r="C434" s="3"/>
      <c r="D434" s="3" t="s">
        <v>9</v>
      </c>
      <c r="E434" s="5">
        <f>E435+E436+E437</f>
        <v>240</v>
      </c>
      <c r="F434" s="5">
        <f>F435+F436+F437</f>
        <v>0</v>
      </c>
      <c r="G434" s="52">
        <f t="shared" si="52"/>
        <v>0</v>
      </c>
      <c r="H434" s="89">
        <f t="shared" si="47"/>
        <v>0.0010239667070468508</v>
      </c>
      <c r="I434" s="64">
        <f t="shared" si="49"/>
        <v>0</v>
      </c>
      <c r="J434" s="77"/>
    </row>
    <row r="435" spans="1:10" ht="12.75">
      <c r="A435" s="126"/>
      <c r="B435" s="114"/>
      <c r="C435" s="4">
        <v>4010</v>
      </c>
      <c r="D435" s="4" t="s">
        <v>96</v>
      </c>
      <c r="E435" s="6">
        <v>204</v>
      </c>
      <c r="F435" s="28"/>
      <c r="G435" s="51">
        <f t="shared" si="52"/>
        <v>0</v>
      </c>
      <c r="H435" s="88">
        <f t="shared" si="47"/>
        <v>0.0008703717009898231</v>
      </c>
      <c r="I435" s="34">
        <f t="shared" si="49"/>
        <v>0</v>
      </c>
      <c r="J435" s="77"/>
    </row>
    <row r="436" spans="1:10" ht="12.75">
      <c r="A436" s="126"/>
      <c r="B436" s="114"/>
      <c r="C436" s="4">
        <v>4110</v>
      </c>
      <c r="D436" s="4" t="s">
        <v>86</v>
      </c>
      <c r="E436" s="6">
        <v>31</v>
      </c>
      <c r="F436" s="28"/>
      <c r="G436" s="51">
        <f t="shared" si="52"/>
        <v>0</v>
      </c>
      <c r="H436" s="88">
        <f t="shared" si="47"/>
        <v>0.00013226236632688486</v>
      </c>
      <c r="I436" s="34">
        <f t="shared" si="49"/>
        <v>0</v>
      </c>
      <c r="J436" s="77"/>
    </row>
    <row r="437" spans="1:10" ht="12.75">
      <c r="A437" s="126"/>
      <c r="B437" s="114"/>
      <c r="C437" s="4">
        <v>4120</v>
      </c>
      <c r="D437" s="4" t="s">
        <v>105</v>
      </c>
      <c r="E437" s="6">
        <v>5</v>
      </c>
      <c r="F437" s="28"/>
      <c r="G437" s="51">
        <f t="shared" si="52"/>
        <v>0</v>
      </c>
      <c r="H437" s="88">
        <f t="shared" si="47"/>
        <v>2.1332639730142722E-05</v>
      </c>
      <c r="I437" s="34">
        <f t="shared" si="49"/>
        <v>0</v>
      </c>
      <c r="J437" s="77"/>
    </row>
    <row r="438" spans="1:10" ht="12.75">
      <c r="A438" s="121">
        <v>852</v>
      </c>
      <c r="B438" s="3"/>
      <c r="C438" s="4"/>
      <c r="D438" s="3" t="s">
        <v>28</v>
      </c>
      <c r="E438" s="5">
        <f>E443+E445+E463+E482+E486+E489+E493+E515+E527+E542+E491+E461</f>
        <v>4829208.8</v>
      </c>
      <c r="F438" s="5">
        <f>F443+F445+F463+F482+F486+F489+F493+F515+F527+F542+F491+F461</f>
        <v>4893247</v>
      </c>
      <c r="G438" s="52">
        <f>(F438/E438)*100</f>
        <v>101.32605987133958</v>
      </c>
      <c r="H438" s="89">
        <f t="shared" si="47"/>
        <v>20.603954302406972</v>
      </c>
      <c r="I438" s="64">
        <f t="shared" si="49"/>
        <v>17.037854956196572</v>
      </c>
      <c r="J438" s="77"/>
    </row>
    <row r="439" spans="1:10" ht="12.75">
      <c r="A439" s="126"/>
      <c r="B439" s="3"/>
      <c r="C439" s="4"/>
      <c r="D439" s="8" t="s">
        <v>232</v>
      </c>
      <c r="E439" s="6">
        <f>E438-E440</f>
        <v>4829208.8</v>
      </c>
      <c r="F439" s="6">
        <f>F438-F440</f>
        <v>4893247</v>
      </c>
      <c r="G439" s="51">
        <f>(F439/E439)*100</f>
        <v>101.32605987133958</v>
      </c>
      <c r="H439" s="88">
        <f t="shared" si="47"/>
        <v>20.603954302406972</v>
      </c>
      <c r="I439" s="34">
        <f t="shared" si="49"/>
        <v>17.037854956196572</v>
      </c>
      <c r="J439" s="77"/>
    </row>
    <row r="440" spans="1:10" ht="12.75">
      <c r="A440" s="126"/>
      <c r="B440" s="3"/>
      <c r="C440" s="4"/>
      <c r="D440" s="42" t="s">
        <v>233</v>
      </c>
      <c r="E440" s="25">
        <v>0</v>
      </c>
      <c r="F440" s="25">
        <v>0</v>
      </c>
      <c r="G440" s="51" t="e">
        <f>(F440/E440)*100</f>
        <v>#DIV/0!</v>
      </c>
      <c r="H440" s="88">
        <f t="shared" si="47"/>
        <v>0</v>
      </c>
      <c r="I440" s="34">
        <f t="shared" si="49"/>
        <v>0</v>
      </c>
      <c r="J440" s="77"/>
    </row>
    <row r="441" spans="1:10" ht="12.75">
      <c r="A441" s="126"/>
      <c r="B441" s="3"/>
      <c r="C441" s="4"/>
      <c r="D441" s="42" t="s">
        <v>266</v>
      </c>
      <c r="E441" s="26">
        <f>SUM(E439:E440)</f>
        <v>4829208.8</v>
      </c>
      <c r="F441" s="26">
        <f>SUM(F439:F440)</f>
        <v>4893247</v>
      </c>
      <c r="G441" s="31">
        <f>(F441/E441)*100</f>
        <v>101.32605987133958</v>
      </c>
      <c r="H441" s="88">
        <f t="shared" si="47"/>
        <v>20.603954302406972</v>
      </c>
      <c r="I441" s="34">
        <f t="shared" si="49"/>
        <v>17.037854956196572</v>
      </c>
      <c r="J441" s="77"/>
    </row>
    <row r="442" spans="1:10" ht="12.75">
      <c r="A442" s="126"/>
      <c r="B442" s="3"/>
      <c r="C442" s="4"/>
      <c r="D442" s="8" t="s">
        <v>248</v>
      </c>
      <c r="E442" s="6">
        <f>E487+E543</f>
        <v>93344</v>
      </c>
      <c r="F442" s="6">
        <f>F487+F543</f>
        <v>78600</v>
      </c>
      <c r="G442" s="51">
        <f>(F442/E442)*100</f>
        <v>84.20466232430579</v>
      </c>
      <c r="H442" s="88">
        <f t="shared" si="47"/>
        <v>0.3982547845940885</v>
      </c>
      <c r="I442" s="34">
        <f aca="true" t="shared" si="53" ref="I442:I460">(F442/$F$691)*100</f>
        <v>0.2736782752959437</v>
      </c>
      <c r="J442" s="77"/>
    </row>
    <row r="443" spans="1:10" ht="12.75">
      <c r="A443" s="126"/>
      <c r="B443" s="119">
        <v>85202</v>
      </c>
      <c r="C443" s="4"/>
      <c r="D443" s="3" t="s">
        <v>183</v>
      </c>
      <c r="E443" s="5">
        <f>E444</f>
        <v>389624</v>
      </c>
      <c r="F443" s="5">
        <f>F444</f>
        <v>435200</v>
      </c>
      <c r="G443" s="52">
        <f aca="true" t="shared" si="54" ref="G443:G455">(F443/E443)*100</f>
        <v>111.69743136973082</v>
      </c>
      <c r="H443" s="89">
        <f t="shared" si="47"/>
        <v>1.6623416844434258</v>
      </c>
      <c r="I443" s="64">
        <f t="shared" si="53"/>
        <v>1.515328058636065</v>
      </c>
      <c r="J443" s="77"/>
    </row>
    <row r="444" spans="1:10" ht="16.5" customHeight="1">
      <c r="A444" s="126"/>
      <c r="B444" s="119"/>
      <c r="C444" s="4">
        <v>4330</v>
      </c>
      <c r="D444" s="4" t="s">
        <v>275</v>
      </c>
      <c r="E444" s="6">
        <v>389624</v>
      </c>
      <c r="F444" s="28">
        <v>435200</v>
      </c>
      <c r="G444" s="51">
        <f t="shared" si="54"/>
        <v>111.69743136973082</v>
      </c>
      <c r="H444" s="88">
        <f t="shared" si="47"/>
        <v>1.6623416844434258</v>
      </c>
      <c r="I444" s="34">
        <f t="shared" si="53"/>
        <v>1.515328058636065</v>
      </c>
      <c r="J444" s="77"/>
    </row>
    <row r="445" spans="1:10" ht="12.75">
      <c r="A445" s="126"/>
      <c r="B445" s="119">
        <v>85203</v>
      </c>
      <c r="C445" s="4"/>
      <c r="D445" s="3" t="s">
        <v>184</v>
      </c>
      <c r="E445" s="5">
        <f>E446+E447+E448+E449+E450+E451+E452+E453+E455+E456+E458+E459+E460+E457+E454</f>
        <v>36387</v>
      </c>
      <c r="F445" s="5">
        <f>F446+F447+F448+F449+F450+F451+F452+F453+F455+F456+F458+F459+F460+F457+F454</f>
        <v>40801</v>
      </c>
      <c r="G445" s="52">
        <f t="shared" si="54"/>
        <v>112.13070602138127</v>
      </c>
      <c r="H445" s="89">
        <f t="shared" si="47"/>
        <v>0.15524615237214065</v>
      </c>
      <c r="I445" s="64">
        <f t="shared" si="53"/>
        <v>0.14206548740903052</v>
      </c>
      <c r="J445" s="77"/>
    </row>
    <row r="446" spans="1:10" ht="12.75" customHeight="1">
      <c r="A446" s="126"/>
      <c r="B446" s="120"/>
      <c r="C446" s="4">
        <v>3020</v>
      </c>
      <c r="D446" s="4" t="s">
        <v>185</v>
      </c>
      <c r="E446" s="6">
        <v>131</v>
      </c>
      <c r="F446" s="28">
        <v>139</v>
      </c>
      <c r="G446" s="51">
        <f t="shared" si="54"/>
        <v>106.10687022900764</v>
      </c>
      <c r="H446" s="88">
        <f t="shared" si="47"/>
        <v>0.0005589151609297394</v>
      </c>
      <c r="I446" s="34">
        <f t="shared" si="53"/>
        <v>0.0004839857540220887</v>
      </c>
      <c r="J446" s="77"/>
    </row>
    <row r="447" spans="1:10" ht="12.75">
      <c r="A447" s="126"/>
      <c r="B447" s="120"/>
      <c r="C447" s="4">
        <v>4010</v>
      </c>
      <c r="D447" s="4" t="s">
        <v>96</v>
      </c>
      <c r="E447" s="6">
        <v>17603</v>
      </c>
      <c r="F447" s="28">
        <v>21090</v>
      </c>
      <c r="G447" s="51">
        <f t="shared" si="54"/>
        <v>119.80912344486737</v>
      </c>
      <c r="H447" s="88">
        <f t="shared" si="47"/>
        <v>0.07510369143394047</v>
      </c>
      <c r="I447" s="34">
        <f t="shared" si="53"/>
        <v>0.07343352195917878</v>
      </c>
      <c r="J447" s="77"/>
    </row>
    <row r="448" spans="1:10" ht="12.75">
      <c r="A448" s="126"/>
      <c r="B448" s="120"/>
      <c r="C448" s="4">
        <v>4040</v>
      </c>
      <c r="D448" s="4" t="s">
        <v>98</v>
      </c>
      <c r="E448" s="6">
        <v>1205</v>
      </c>
      <c r="F448" s="28">
        <v>1414</v>
      </c>
      <c r="G448" s="51">
        <f t="shared" si="54"/>
        <v>117.34439834024897</v>
      </c>
      <c r="H448" s="88">
        <f t="shared" si="47"/>
        <v>0.005141166174964396</v>
      </c>
      <c r="I448" s="34">
        <f t="shared" si="53"/>
        <v>0.004923423425807435</v>
      </c>
      <c r="J448" s="77"/>
    </row>
    <row r="449" spans="1:10" ht="12.75">
      <c r="A449" s="126"/>
      <c r="B449" s="120"/>
      <c r="C449" s="4">
        <v>4110</v>
      </c>
      <c r="D449" s="4" t="s">
        <v>86</v>
      </c>
      <c r="E449" s="6">
        <v>2877</v>
      </c>
      <c r="F449" s="28">
        <v>3441</v>
      </c>
      <c r="G449" s="51">
        <f t="shared" si="54"/>
        <v>119.60375391032325</v>
      </c>
      <c r="H449" s="88">
        <f t="shared" si="47"/>
        <v>0.012274800900724121</v>
      </c>
      <c r="I449" s="34">
        <f t="shared" si="53"/>
        <v>0.011981258845971276</v>
      </c>
      <c r="J449" s="77"/>
    </row>
    <row r="450" spans="1:10" ht="12.75">
      <c r="A450" s="126"/>
      <c r="B450" s="120"/>
      <c r="C450" s="4">
        <v>4120</v>
      </c>
      <c r="D450" s="4" t="s">
        <v>105</v>
      </c>
      <c r="E450" s="6">
        <v>461</v>
      </c>
      <c r="F450" s="28">
        <v>551</v>
      </c>
      <c r="G450" s="51">
        <f t="shared" si="54"/>
        <v>119.52277657266812</v>
      </c>
      <c r="H450" s="88">
        <f t="shared" si="47"/>
        <v>0.001966869383119159</v>
      </c>
      <c r="I450" s="34">
        <f t="shared" si="53"/>
        <v>0.0019185334565911575</v>
      </c>
      <c r="J450" s="77"/>
    </row>
    <row r="451" spans="1:10" ht="12.75">
      <c r="A451" s="126"/>
      <c r="B451" s="120"/>
      <c r="C451" s="4">
        <v>4170</v>
      </c>
      <c r="D451" s="4" t="s">
        <v>88</v>
      </c>
      <c r="E451" s="6">
        <v>140</v>
      </c>
      <c r="F451" s="28">
        <v>140</v>
      </c>
      <c r="G451" s="51">
        <f t="shared" si="54"/>
        <v>100</v>
      </c>
      <c r="H451" s="88">
        <f t="shared" si="47"/>
        <v>0.0005973139124439963</v>
      </c>
      <c r="I451" s="34">
        <f t="shared" si="53"/>
        <v>0.0004874676659215282</v>
      </c>
      <c r="J451" s="77"/>
    </row>
    <row r="452" spans="1:10" ht="12.75">
      <c r="A452" s="126"/>
      <c r="B452" s="120"/>
      <c r="C452" s="4">
        <v>4210</v>
      </c>
      <c r="D452" s="4" t="s">
        <v>177</v>
      </c>
      <c r="E452" s="6">
        <v>1343</v>
      </c>
      <c r="F452" s="28">
        <v>1343</v>
      </c>
      <c r="G452" s="51">
        <f t="shared" si="54"/>
        <v>100</v>
      </c>
      <c r="H452" s="88">
        <f t="shared" si="47"/>
        <v>0.0057299470315163355</v>
      </c>
      <c r="I452" s="34">
        <f t="shared" si="53"/>
        <v>0.004676207680947232</v>
      </c>
      <c r="J452" s="77"/>
    </row>
    <row r="453" spans="1:10" ht="12.75">
      <c r="A453" s="126"/>
      <c r="B453" s="120"/>
      <c r="C453" s="4">
        <v>4260</v>
      </c>
      <c r="D453" s="4" t="s">
        <v>77</v>
      </c>
      <c r="E453" s="6">
        <v>5587</v>
      </c>
      <c r="F453" s="28">
        <v>5743</v>
      </c>
      <c r="G453" s="51">
        <f t="shared" si="54"/>
        <v>102.79219616967961</v>
      </c>
      <c r="H453" s="88">
        <f aca="true" t="shared" si="55" ref="H453:H516">(E453/$E$691)*100</f>
        <v>0.023837091634461478</v>
      </c>
      <c r="I453" s="34">
        <f t="shared" si="53"/>
        <v>0.019996620038480975</v>
      </c>
      <c r="J453" s="77"/>
    </row>
    <row r="454" spans="1:10" ht="12.75">
      <c r="A454" s="126"/>
      <c r="B454" s="120"/>
      <c r="C454" s="4">
        <v>4280</v>
      </c>
      <c r="D454" s="4" t="s">
        <v>225</v>
      </c>
      <c r="E454" s="6">
        <v>40</v>
      </c>
      <c r="F454" s="28">
        <v>40</v>
      </c>
      <c r="G454" s="51">
        <f t="shared" si="54"/>
        <v>100</v>
      </c>
      <c r="H454" s="88">
        <f t="shared" si="55"/>
        <v>0.00017066111784114178</v>
      </c>
      <c r="I454" s="34">
        <f t="shared" si="53"/>
        <v>0.00013927647597757948</v>
      </c>
      <c r="J454" s="77"/>
    </row>
    <row r="455" spans="1:10" ht="12.75">
      <c r="A455" s="126"/>
      <c r="B455" s="120"/>
      <c r="C455" s="4">
        <v>4300</v>
      </c>
      <c r="D455" s="4" t="s">
        <v>180</v>
      </c>
      <c r="E455" s="6">
        <v>2057</v>
      </c>
      <c r="F455" s="28">
        <v>2057</v>
      </c>
      <c r="G455" s="51">
        <f t="shared" si="54"/>
        <v>100</v>
      </c>
      <c r="H455" s="88">
        <f t="shared" si="55"/>
        <v>0.008776247984980716</v>
      </c>
      <c r="I455" s="34">
        <f t="shared" si="53"/>
        <v>0.007162292777147026</v>
      </c>
      <c r="J455" s="77"/>
    </row>
    <row r="456" spans="1:10" ht="22.5">
      <c r="A456" s="126"/>
      <c r="B456" s="120"/>
      <c r="C456" s="4">
        <v>4370</v>
      </c>
      <c r="D456" s="4" t="s">
        <v>134</v>
      </c>
      <c r="E456" s="6">
        <v>1148</v>
      </c>
      <c r="F456" s="28">
        <v>1148</v>
      </c>
      <c r="G456" s="51">
        <f>(F456/E456)*100</f>
        <v>100</v>
      </c>
      <c r="H456" s="88">
        <f t="shared" si="55"/>
        <v>0.004897974082040769</v>
      </c>
      <c r="I456" s="34">
        <f t="shared" si="53"/>
        <v>0.003997234860556532</v>
      </c>
      <c r="J456" s="77"/>
    </row>
    <row r="457" spans="1:10" ht="15" customHeight="1">
      <c r="A457" s="126"/>
      <c r="B457" s="120"/>
      <c r="C457" s="4">
        <v>4400</v>
      </c>
      <c r="D457" s="4" t="s">
        <v>181</v>
      </c>
      <c r="E457" s="6">
        <v>2367</v>
      </c>
      <c r="F457" s="28">
        <v>2433</v>
      </c>
      <c r="G457" s="51">
        <f>(F457/E457)*100</f>
        <v>102.78833967046894</v>
      </c>
      <c r="H457" s="88">
        <f t="shared" si="55"/>
        <v>0.010098871648249566</v>
      </c>
      <c r="I457" s="34">
        <f t="shared" si="53"/>
        <v>0.008471491651336273</v>
      </c>
      <c r="J457" s="77"/>
    </row>
    <row r="458" spans="1:10" ht="12.75">
      <c r="A458" s="126"/>
      <c r="B458" s="120"/>
      <c r="C458" s="4">
        <v>4410</v>
      </c>
      <c r="D458" s="4" t="s">
        <v>124</v>
      </c>
      <c r="E458" s="6">
        <v>34</v>
      </c>
      <c r="F458" s="28">
        <v>17</v>
      </c>
      <c r="G458" s="51">
        <f>(F458/E458)*100</f>
        <v>50</v>
      </c>
      <c r="H458" s="88">
        <f t="shared" si="55"/>
        <v>0.00014506195016497053</v>
      </c>
      <c r="I458" s="34">
        <f t="shared" si="53"/>
        <v>5.9192502290471286E-05</v>
      </c>
      <c r="J458" s="77"/>
    </row>
    <row r="459" spans="1:10" ht="12.75" customHeight="1">
      <c r="A459" s="126"/>
      <c r="B459" s="120"/>
      <c r="C459" s="4">
        <v>4440</v>
      </c>
      <c r="D459" s="4" t="s">
        <v>182</v>
      </c>
      <c r="E459" s="6">
        <v>1094</v>
      </c>
      <c r="F459" s="28">
        <v>1125</v>
      </c>
      <c r="G459" s="51">
        <f>(F459/E459)*100</f>
        <v>102.83363802559415</v>
      </c>
      <c r="H459" s="88">
        <f t="shared" si="55"/>
        <v>0.004667581572955227</v>
      </c>
      <c r="I459" s="34">
        <f t="shared" si="53"/>
        <v>0.003917150886869424</v>
      </c>
      <c r="J459" s="77"/>
    </row>
    <row r="460" spans="1:10" ht="24" customHeight="1">
      <c r="A460" s="126"/>
      <c r="B460" s="120"/>
      <c r="C460" s="4">
        <v>4700</v>
      </c>
      <c r="D460" s="4" t="s">
        <v>139</v>
      </c>
      <c r="E460" s="6">
        <v>300</v>
      </c>
      <c r="F460" s="28">
        <v>120</v>
      </c>
      <c r="G460" s="51">
        <f>(F460/E460)*100</f>
        <v>40</v>
      </c>
      <c r="H460" s="88">
        <f t="shared" si="55"/>
        <v>0.0012799583838085634</v>
      </c>
      <c r="I460" s="34">
        <f t="shared" si="53"/>
        <v>0.00041782942793273844</v>
      </c>
      <c r="J460" s="77"/>
    </row>
    <row r="461" spans="1:10" s="13" customFormat="1" ht="12.75">
      <c r="A461" s="126"/>
      <c r="B461" s="113">
        <v>85204</v>
      </c>
      <c r="C461" s="3"/>
      <c r="D461" s="3" t="s">
        <v>295</v>
      </c>
      <c r="E461" s="5">
        <f>E462</f>
        <v>0</v>
      </c>
      <c r="F461" s="5">
        <f>F462</f>
        <v>10320</v>
      </c>
      <c r="G461" s="51"/>
      <c r="H461" s="89">
        <f t="shared" si="55"/>
        <v>0</v>
      </c>
      <c r="I461" s="34"/>
      <c r="J461" s="77"/>
    </row>
    <row r="462" spans="1:10" ht="17.25" customHeight="1">
      <c r="A462" s="126"/>
      <c r="B462" s="112"/>
      <c r="C462" s="4">
        <v>3110</v>
      </c>
      <c r="D462" s="4" t="s">
        <v>188</v>
      </c>
      <c r="E462" s="6"/>
      <c r="F462" s="28">
        <v>10320</v>
      </c>
      <c r="G462" s="51"/>
      <c r="H462" s="88">
        <f t="shared" si="55"/>
        <v>0</v>
      </c>
      <c r="I462" s="34"/>
      <c r="J462" s="77"/>
    </row>
    <row r="463" spans="1:10" ht="22.5" customHeight="1">
      <c r="A463" s="126"/>
      <c r="B463" s="119">
        <v>85212</v>
      </c>
      <c r="C463" s="4"/>
      <c r="D463" s="3" t="s">
        <v>186</v>
      </c>
      <c r="E463" s="5">
        <f>E466+E467+E468+E469+E470+E471+E472+E473+E474+E476+E477+E478+E479+E480+E481+E475</f>
        <v>3031782</v>
      </c>
      <c r="F463" s="5">
        <f>F466+F467+F468+F469+F470+F471+F472+F473+F474+F476+F477+F478+F479+F480+F481+F475</f>
        <v>2989630</v>
      </c>
      <c r="G463" s="52">
        <f>(F463/E463)*100</f>
        <v>98.60966256808702</v>
      </c>
      <c r="H463" s="89">
        <f t="shared" si="55"/>
        <v>12.935182629266311</v>
      </c>
      <c r="I463" s="64">
        <f aca="true" t="shared" si="56" ref="I463:I482">(F463/$F$691)*100</f>
        <v>10.409628271921274</v>
      </c>
      <c r="J463" s="77"/>
    </row>
    <row r="464" spans="1:10" ht="13.5" customHeight="1">
      <c r="A464" s="126"/>
      <c r="B464" s="119"/>
      <c r="C464" s="4"/>
      <c r="D464" s="3" t="s">
        <v>256</v>
      </c>
      <c r="E464" s="5">
        <v>3004748</v>
      </c>
      <c r="F464" s="5">
        <v>2959000</v>
      </c>
      <c r="G464" s="51"/>
      <c r="H464" s="89">
        <f t="shared" si="55"/>
        <v>12.819841312773377</v>
      </c>
      <c r="I464" s="34">
        <f t="shared" si="56"/>
        <v>10.302977310441443</v>
      </c>
      <c r="J464" s="77"/>
    </row>
    <row r="465" spans="1:10" ht="9.75" customHeight="1">
      <c r="A465" s="126"/>
      <c r="B465" s="119"/>
      <c r="C465" s="4"/>
      <c r="D465" s="3" t="s">
        <v>257</v>
      </c>
      <c r="E465" s="5">
        <v>30630</v>
      </c>
      <c r="F465" s="5">
        <v>30630</v>
      </c>
      <c r="G465" s="51"/>
      <c r="H465" s="89">
        <f t="shared" si="55"/>
        <v>0.1306837509868543</v>
      </c>
      <c r="I465" s="34">
        <f t="shared" si="56"/>
        <v>0.1066509614798315</v>
      </c>
      <c r="J465" s="77"/>
    </row>
    <row r="466" spans="1:10" ht="12.75">
      <c r="A466" s="126"/>
      <c r="B466" s="119"/>
      <c r="C466" s="4">
        <v>3020</v>
      </c>
      <c r="D466" s="4" t="s">
        <v>187</v>
      </c>
      <c r="E466" s="6">
        <v>922</v>
      </c>
      <c r="F466" s="28">
        <v>470</v>
      </c>
      <c r="G466" s="51">
        <f aca="true" t="shared" si="57" ref="G466:G471">(F466/E466)*100</f>
        <v>50.97613882863341</v>
      </c>
      <c r="H466" s="88">
        <f t="shared" si="55"/>
        <v>0.003933738766238318</v>
      </c>
      <c r="I466" s="34">
        <f t="shared" si="56"/>
        <v>0.0016364985927365587</v>
      </c>
      <c r="J466" s="77"/>
    </row>
    <row r="467" spans="1:10" ht="12.75">
      <c r="A467" s="126"/>
      <c r="B467" s="119"/>
      <c r="C467" s="4">
        <v>3110</v>
      </c>
      <c r="D467" s="4" t="s">
        <v>188</v>
      </c>
      <c r="E467" s="6">
        <v>2914605</v>
      </c>
      <c r="F467" s="28">
        <v>2870230</v>
      </c>
      <c r="G467" s="51">
        <f t="shared" si="57"/>
        <v>98.47749523520339</v>
      </c>
      <c r="H467" s="88">
        <f t="shared" si="55"/>
        <v>12.435243684134525</v>
      </c>
      <c r="I467" s="34">
        <f t="shared" si="56"/>
        <v>9.993887991128199</v>
      </c>
      <c r="J467" s="77"/>
    </row>
    <row r="468" spans="1:10" ht="12.75">
      <c r="A468" s="126"/>
      <c r="B468" s="119"/>
      <c r="C468" s="4">
        <v>4010</v>
      </c>
      <c r="D468" s="4" t="s">
        <v>189</v>
      </c>
      <c r="E468" s="6">
        <v>60973</v>
      </c>
      <c r="F468" s="28">
        <v>65397</v>
      </c>
      <c r="G468" s="51">
        <f t="shared" si="57"/>
        <v>107.25567054269922</v>
      </c>
      <c r="H468" s="88">
        <f t="shared" si="55"/>
        <v>0.26014300845319843</v>
      </c>
      <c r="I468" s="34">
        <f t="shared" si="56"/>
        <v>0.22770659248764416</v>
      </c>
      <c r="J468" s="77"/>
    </row>
    <row r="469" spans="1:10" ht="12.75">
      <c r="A469" s="126"/>
      <c r="B469" s="119"/>
      <c r="C469" s="4">
        <v>4040</v>
      </c>
      <c r="D469" s="4" t="s">
        <v>98</v>
      </c>
      <c r="E469" s="6">
        <v>4320</v>
      </c>
      <c r="F469" s="28">
        <v>4930</v>
      </c>
      <c r="G469" s="51">
        <f t="shared" si="57"/>
        <v>114.12037037037037</v>
      </c>
      <c r="H469" s="88">
        <f t="shared" si="55"/>
        <v>0.018431400726843312</v>
      </c>
      <c r="I469" s="34">
        <f t="shared" si="56"/>
        <v>0.017165825664236672</v>
      </c>
      <c r="J469" s="77"/>
    </row>
    <row r="470" spans="1:10" ht="12.75">
      <c r="A470" s="126"/>
      <c r="B470" s="119"/>
      <c r="C470" s="4">
        <v>4110</v>
      </c>
      <c r="D470" s="4" t="s">
        <v>190</v>
      </c>
      <c r="E470" s="6">
        <v>10117</v>
      </c>
      <c r="F470" s="28">
        <v>10753</v>
      </c>
      <c r="G470" s="51">
        <f t="shared" si="57"/>
        <v>106.28644855194227</v>
      </c>
      <c r="H470" s="88">
        <f t="shared" si="55"/>
        <v>0.043164463229970786</v>
      </c>
      <c r="I470" s="34">
        <f t="shared" si="56"/>
        <v>0.037440998654672805</v>
      </c>
      <c r="J470" s="77"/>
    </row>
    <row r="471" spans="1:10" ht="12.75">
      <c r="A471" s="126"/>
      <c r="B471" s="119"/>
      <c r="C471" s="4">
        <v>4120</v>
      </c>
      <c r="D471" s="4" t="s">
        <v>105</v>
      </c>
      <c r="E471" s="6">
        <v>1621</v>
      </c>
      <c r="F471" s="28">
        <v>1723</v>
      </c>
      <c r="G471" s="51">
        <f t="shared" si="57"/>
        <v>106.29241209130167</v>
      </c>
      <c r="H471" s="88">
        <f t="shared" si="55"/>
        <v>0.006916041800512271</v>
      </c>
      <c r="I471" s="34">
        <f t="shared" si="56"/>
        <v>0.005999334202734237</v>
      </c>
      <c r="J471" s="77"/>
    </row>
    <row r="472" spans="1:10" ht="12.75">
      <c r="A472" s="126"/>
      <c r="B472" s="119"/>
      <c r="C472" s="4">
        <v>4210</v>
      </c>
      <c r="D472" s="4" t="s">
        <v>177</v>
      </c>
      <c r="E472" s="6">
        <v>10550</v>
      </c>
      <c r="F472" s="28">
        <v>7915</v>
      </c>
      <c r="G472" s="51">
        <f>(F472/E472)*100</f>
        <v>75.02369668246446</v>
      </c>
      <c r="H472" s="88">
        <f t="shared" si="55"/>
        <v>0.045011869830601146</v>
      </c>
      <c r="I472" s="34">
        <f t="shared" si="56"/>
        <v>0.02755933268406354</v>
      </c>
      <c r="J472" s="77"/>
    </row>
    <row r="473" spans="1:10" ht="12.75">
      <c r="A473" s="126"/>
      <c r="B473" s="119"/>
      <c r="C473" s="4">
        <v>4260</v>
      </c>
      <c r="D473" s="4" t="s">
        <v>77</v>
      </c>
      <c r="E473" s="6">
        <v>3455</v>
      </c>
      <c r="F473" s="28">
        <v>3552</v>
      </c>
      <c r="G473" s="51">
        <f>(F473/E473)*100</f>
        <v>102.80752532561506</v>
      </c>
      <c r="H473" s="88">
        <f t="shared" si="55"/>
        <v>0.01474085405352862</v>
      </c>
      <c r="I473" s="34">
        <f t="shared" si="56"/>
        <v>0.01236775106680906</v>
      </c>
      <c r="J473" s="77"/>
    </row>
    <row r="474" spans="1:10" ht="12.75">
      <c r="A474" s="126"/>
      <c r="B474" s="119"/>
      <c r="C474" s="4">
        <v>4270</v>
      </c>
      <c r="D474" s="4" t="s">
        <v>79</v>
      </c>
      <c r="E474" s="6">
        <v>818</v>
      </c>
      <c r="F474" s="28">
        <v>841</v>
      </c>
      <c r="G474" s="51">
        <f>(F474/E474)*100</f>
        <v>102.8117359413203</v>
      </c>
      <c r="H474" s="88">
        <f t="shared" si="55"/>
        <v>0.00349001985985135</v>
      </c>
      <c r="I474" s="34">
        <f t="shared" si="56"/>
        <v>0.0029282879074286087</v>
      </c>
      <c r="J474" s="77"/>
    </row>
    <row r="475" spans="1:10" ht="12.75">
      <c r="A475" s="126"/>
      <c r="B475" s="119"/>
      <c r="C475" s="4">
        <v>4280</v>
      </c>
      <c r="D475" s="4" t="s">
        <v>93</v>
      </c>
      <c r="E475" s="6">
        <v>200</v>
      </c>
      <c r="F475" s="28">
        <v>20</v>
      </c>
      <c r="G475" s="51">
        <f>(F475/E475)*100</f>
        <v>10</v>
      </c>
      <c r="H475" s="88">
        <f t="shared" si="55"/>
        <v>0.0008533055892057088</v>
      </c>
      <c r="I475" s="34">
        <f t="shared" si="56"/>
        <v>6.963823798878974E-05</v>
      </c>
      <c r="J475" s="77"/>
    </row>
    <row r="476" spans="1:10" ht="12.75">
      <c r="A476" s="126"/>
      <c r="B476" s="119"/>
      <c r="C476" s="4">
        <v>4300</v>
      </c>
      <c r="D476" s="4" t="s">
        <v>180</v>
      </c>
      <c r="E476" s="6">
        <v>15088</v>
      </c>
      <c r="F476" s="28">
        <v>15510</v>
      </c>
      <c r="G476" s="51">
        <f>(F476/E476)*100</f>
        <v>102.79692470837752</v>
      </c>
      <c r="H476" s="88">
        <f t="shared" si="55"/>
        <v>0.06437337364967868</v>
      </c>
      <c r="I476" s="34">
        <f t="shared" si="56"/>
        <v>0.05400445356030645</v>
      </c>
      <c r="J476" s="77"/>
    </row>
    <row r="477" spans="1:10" ht="22.5">
      <c r="A477" s="126"/>
      <c r="B477" s="119"/>
      <c r="C477" s="4">
        <v>4370</v>
      </c>
      <c r="D477" s="4" t="s">
        <v>134</v>
      </c>
      <c r="E477" s="6">
        <v>2200</v>
      </c>
      <c r="F477" s="28">
        <v>1750</v>
      </c>
      <c r="G477" s="51">
        <f aca="true" t="shared" si="58" ref="G477:G482">(F477/E477)*100</f>
        <v>79.54545454545455</v>
      </c>
      <c r="H477" s="88">
        <f t="shared" si="55"/>
        <v>0.009386361481262798</v>
      </c>
      <c r="I477" s="34">
        <f t="shared" si="56"/>
        <v>0.006093345824019103</v>
      </c>
      <c r="J477" s="77"/>
    </row>
    <row r="478" spans="1:10" ht="15" customHeight="1">
      <c r="A478" s="126"/>
      <c r="B478" s="119"/>
      <c r="C478" s="4">
        <v>4400</v>
      </c>
      <c r="D478" s="4" t="s">
        <v>181</v>
      </c>
      <c r="E478" s="6">
        <v>1716</v>
      </c>
      <c r="F478" s="28">
        <v>1716</v>
      </c>
      <c r="G478" s="51">
        <f t="shared" si="58"/>
        <v>100</v>
      </c>
      <c r="H478" s="88">
        <f t="shared" si="55"/>
        <v>0.007321361955384982</v>
      </c>
      <c r="I478" s="34">
        <f t="shared" si="56"/>
        <v>0.00597496081943816</v>
      </c>
      <c r="J478" s="77"/>
    </row>
    <row r="479" spans="1:10" ht="12.75">
      <c r="A479" s="126"/>
      <c r="B479" s="119"/>
      <c r="C479" s="4">
        <v>4410</v>
      </c>
      <c r="D479" s="4" t="s">
        <v>124</v>
      </c>
      <c r="E479" s="6">
        <v>416</v>
      </c>
      <c r="F479" s="28">
        <v>208</v>
      </c>
      <c r="G479" s="51">
        <f t="shared" si="58"/>
        <v>50</v>
      </c>
      <c r="H479" s="88">
        <f t="shared" si="55"/>
        <v>0.0017748756255478745</v>
      </c>
      <c r="I479" s="34">
        <f t="shared" si="56"/>
        <v>0.0007242376750834134</v>
      </c>
      <c r="J479" s="77"/>
    </row>
    <row r="480" spans="1:10" ht="16.5" customHeight="1">
      <c r="A480" s="126"/>
      <c r="B480" s="119"/>
      <c r="C480" s="4">
        <v>4440</v>
      </c>
      <c r="D480" s="4" t="s">
        <v>182</v>
      </c>
      <c r="E480" s="6">
        <v>2735</v>
      </c>
      <c r="F480" s="28">
        <v>2812</v>
      </c>
      <c r="G480" s="51">
        <f t="shared" si="58"/>
        <v>102.81535648994516</v>
      </c>
      <c r="H480" s="88">
        <f t="shared" si="55"/>
        <v>0.011668953932388069</v>
      </c>
      <c r="I480" s="34">
        <f t="shared" si="56"/>
        <v>0.009791136261223838</v>
      </c>
      <c r="J480" s="77"/>
    </row>
    <row r="481" spans="1:10" ht="22.5">
      <c r="A481" s="126"/>
      <c r="B481" s="119"/>
      <c r="C481" s="4">
        <v>4700</v>
      </c>
      <c r="D481" s="4" t="s">
        <v>139</v>
      </c>
      <c r="E481" s="6">
        <v>2046</v>
      </c>
      <c r="F481" s="28">
        <v>1803</v>
      </c>
      <c r="G481" s="51">
        <f t="shared" si="58"/>
        <v>88.12316715542522</v>
      </c>
      <c r="H481" s="88">
        <f t="shared" si="55"/>
        <v>0.008729316177574402</v>
      </c>
      <c r="I481" s="34">
        <f t="shared" si="56"/>
        <v>0.006277887154689395</v>
      </c>
      <c r="J481" s="77"/>
    </row>
    <row r="482" spans="1:10" ht="33" customHeight="1">
      <c r="A482" s="126"/>
      <c r="B482" s="119">
        <v>85213</v>
      </c>
      <c r="C482" s="4"/>
      <c r="D482" s="3" t="s">
        <v>191</v>
      </c>
      <c r="E482" s="5">
        <f>E485</f>
        <v>28769</v>
      </c>
      <c r="F482" s="5">
        <f>F485</f>
        <v>28638</v>
      </c>
      <c r="G482" s="52">
        <f t="shared" si="58"/>
        <v>99.54464875386701</v>
      </c>
      <c r="H482" s="89">
        <f t="shared" si="55"/>
        <v>0.12274374247929519</v>
      </c>
      <c r="I482" s="64">
        <f t="shared" si="56"/>
        <v>0.09971499297614804</v>
      </c>
      <c r="J482" s="77"/>
    </row>
    <row r="483" spans="1:10" ht="12.75">
      <c r="A483" s="126"/>
      <c r="B483" s="119"/>
      <c r="C483" s="4"/>
      <c r="D483" s="4" t="s">
        <v>278</v>
      </c>
      <c r="E483" s="6">
        <v>18192</v>
      </c>
      <c r="F483" s="6">
        <v>21638</v>
      </c>
      <c r="G483" s="51"/>
      <c r="H483" s="88">
        <f t="shared" si="55"/>
        <v>0.07761667639415128</v>
      </c>
      <c r="I483" s="34"/>
      <c r="J483" s="77"/>
    </row>
    <row r="484" spans="1:10" ht="12.75">
      <c r="A484" s="126"/>
      <c r="B484" s="119"/>
      <c r="C484" s="4"/>
      <c r="D484" s="4" t="s">
        <v>279</v>
      </c>
      <c r="E484" s="6">
        <v>10577</v>
      </c>
      <c r="F484" s="6">
        <v>7000</v>
      </c>
      <c r="G484" s="51"/>
      <c r="H484" s="88">
        <f t="shared" si="55"/>
        <v>0.04512706608514391</v>
      </c>
      <c r="I484" s="34"/>
      <c r="J484" s="77"/>
    </row>
    <row r="485" spans="1:10" ht="12.75">
      <c r="A485" s="126"/>
      <c r="B485" s="119"/>
      <c r="C485" s="4">
        <v>4130</v>
      </c>
      <c r="D485" s="4" t="s">
        <v>192</v>
      </c>
      <c r="E485" s="6">
        <v>28769</v>
      </c>
      <c r="F485" s="28">
        <v>28638</v>
      </c>
      <c r="G485" s="51">
        <f>(F485/E485)*100</f>
        <v>99.54464875386701</v>
      </c>
      <c r="H485" s="88">
        <f t="shared" si="55"/>
        <v>0.12274374247929519</v>
      </c>
      <c r="I485" s="34">
        <f aca="true" t="shared" si="59" ref="I485:I516">(F485/$F$691)*100</f>
        <v>0.09971499297614804</v>
      </c>
      <c r="J485" s="77"/>
    </row>
    <row r="486" spans="1:10" ht="21.75">
      <c r="A486" s="126"/>
      <c r="B486" s="119">
        <v>85214</v>
      </c>
      <c r="C486" s="4"/>
      <c r="D486" s="3" t="s">
        <v>276</v>
      </c>
      <c r="E486" s="5">
        <f>E487+E488</f>
        <v>95144</v>
      </c>
      <c r="F486" s="5">
        <f>F487+F488</f>
        <v>75500</v>
      </c>
      <c r="G486" s="52">
        <f>(F486/E486)*100</f>
        <v>79.35340116034642</v>
      </c>
      <c r="H486" s="89">
        <f t="shared" si="55"/>
        <v>0.4059345348969398</v>
      </c>
      <c r="I486" s="64">
        <f t="shared" si="59"/>
        <v>0.2628843484076813</v>
      </c>
      <c r="J486" s="77"/>
    </row>
    <row r="487" spans="1:10" ht="12.75">
      <c r="A487" s="126"/>
      <c r="B487" s="119"/>
      <c r="C487" s="4">
        <v>3110</v>
      </c>
      <c r="D487" s="4" t="s">
        <v>188</v>
      </c>
      <c r="E487" s="6">
        <v>90344</v>
      </c>
      <c r="F487" s="28">
        <v>75500</v>
      </c>
      <c r="G487" s="51"/>
      <c r="H487" s="88">
        <f t="shared" si="55"/>
        <v>0.3854552007560028</v>
      </c>
      <c r="I487" s="34">
        <f t="shared" si="59"/>
        <v>0.2628843484076813</v>
      </c>
      <c r="J487" s="77"/>
    </row>
    <row r="488" spans="1:10" ht="12.75">
      <c r="A488" s="126"/>
      <c r="B488" s="119"/>
      <c r="C488" s="4">
        <v>3119</v>
      </c>
      <c r="D488" s="4" t="s">
        <v>188</v>
      </c>
      <c r="E488" s="6">
        <v>4800</v>
      </c>
      <c r="F488" s="28"/>
      <c r="G488" s="51">
        <f>(F488/E488)*100</f>
        <v>0</v>
      </c>
      <c r="H488" s="88">
        <f t="shared" si="55"/>
        <v>0.020479334140937014</v>
      </c>
      <c r="I488" s="34">
        <f t="shared" si="59"/>
        <v>0</v>
      </c>
      <c r="J488" s="77"/>
    </row>
    <row r="489" spans="1:10" ht="12.75">
      <c r="A489" s="126"/>
      <c r="B489" s="119">
        <v>85215</v>
      </c>
      <c r="C489" s="4"/>
      <c r="D489" s="3" t="s">
        <v>194</v>
      </c>
      <c r="E489" s="5">
        <f>E490</f>
        <v>100000</v>
      </c>
      <c r="F489" s="5">
        <f>F490</f>
        <v>115000</v>
      </c>
      <c r="G489" s="52">
        <f>(F489/E489)*100</f>
        <v>114.99999999999999</v>
      </c>
      <c r="H489" s="89">
        <f t="shared" si="55"/>
        <v>0.42665279460285443</v>
      </c>
      <c r="I489" s="64">
        <f t="shared" si="59"/>
        <v>0.40041986843554106</v>
      </c>
      <c r="J489" s="77"/>
    </row>
    <row r="490" spans="1:10" ht="12.75">
      <c r="A490" s="126"/>
      <c r="B490" s="119"/>
      <c r="C490" s="4">
        <v>3110</v>
      </c>
      <c r="D490" s="4" t="s">
        <v>188</v>
      </c>
      <c r="E490" s="6">
        <v>100000</v>
      </c>
      <c r="F490" s="28">
        <v>115000</v>
      </c>
      <c r="G490" s="51">
        <f>(F490/E490)*100</f>
        <v>114.99999999999999</v>
      </c>
      <c r="H490" s="88">
        <f t="shared" si="55"/>
        <v>0.42665279460285443</v>
      </c>
      <c r="I490" s="34">
        <f t="shared" si="59"/>
        <v>0.40041986843554106</v>
      </c>
      <c r="J490" s="77"/>
    </row>
    <row r="491" spans="1:10" ht="12.75">
      <c r="A491" s="126"/>
      <c r="B491" s="40">
        <v>85216</v>
      </c>
      <c r="C491" s="3"/>
      <c r="D491" s="3" t="s">
        <v>260</v>
      </c>
      <c r="E491" s="5">
        <f>E492</f>
        <v>215896</v>
      </c>
      <c r="F491" s="5">
        <f>F492</f>
        <v>215896</v>
      </c>
      <c r="G491" s="52"/>
      <c r="H491" s="89">
        <f t="shared" si="55"/>
        <v>0.9211263174357786</v>
      </c>
      <c r="I491" s="64">
        <f t="shared" si="59"/>
        <v>0.7517308514413875</v>
      </c>
      <c r="J491" s="77"/>
    </row>
    <row r="492" spans="1:10" ht="12.75">
      <c r="A492" s="126"/>
      <c r="B492" s="40"/>
      <c r="C492" s="4">
        <v>3110</v>
      </c>
      <c r="D492" s="4" t="s">
        <v>188</v>
      </c>
      <c r="E492" s="6">
        <v>215896</v>
      </c>
      <c r="F492" s="28">
        <v>215896</v>
      </c>
      <c r="G492" s="51"/>
      <c r="H492" s="88">
        <f t="shared" si="55"/>
        <v>0.9211263174357786</v>
      </c>
      <c r="I492" s="34">
        <f t="shared" si="59"/>
        <v>0.7517308514413875</v>
      </c>
      <c r="J492" s="77"/>
    </row>
    <row r="493" spans="1:10" ht="12.75">
      <c r="A493" s="126"/>
      <c r="B493" s="113">
        <v>85219</v>
      </c>
      <c r="C493" s="4"/>
      <c r="D493" s="3" t="s">
        <v>29</v>
      </c>
      <c r="E493" s="5">
        <f>E494+E495+E496+E497+E498+E499+E500+E501+E502+E503+E504+E505+E507+E509+E510+E511+E512+E513+E514+E508+E506</f>
        <v>507385</v>
      </c>
      <c r="F493" s="5">
        <f>F494+F495+F496+F497+F498+F499+F500+F501+F502+F503+F504+F505+F507+F509+F510+F511+F512+F513+F514+F508+F506</f>
        <v>535016</v>
      </c>
      <c r="G493" s="52">
        <f aca="true" t="shared" si="60" ref="G493:G514">(F493/E493)*100</f>
        <v>105.4457660356534</v>
      </c>
      <c r="H493" s="89">
        <f t="shared" si="55"/>
        <v>2.164772281895693</v>
      </c>
      <c r="I493" s="64">
        <f t="shared" si="59"/>
        <v>1.862878576790517</v>
      </c>
      <c r="J493" s="77"/>
    </row>
    <row r="494" spans="1:10" ht="12.75">
      <c r="A494" s="126"/>
      <c r="B494" s="116"/>
      <c r="C494" s="4">
        <v>3020</v>
      </c>
      <c r="D494" s="4" t="s">
        <v>195</v>
      </c>
      <c r="E494" s="6">
        <v>3752</v>
      </c>
      <c r="F494" s="28">
        <v>4150</v>
      </c>
      <c r="G494" s="51">
        <f t="shared" si="60"/>
        <v>110.60767590618337</v>
      </c>
      <c r="H494" s="88">
        <f t="shared" si="55"/>
        <v>0.0160080128534991</v>
      </c>
      <c r="I494" s="34">
        <f t="shared" si="59"/>
        <v>0.014449934382673873</v>
      </c>
      <c r="J494" s="77"/>
    </row>
    <row r="495" spans="1:10" ht="12.75">
      <c r="A495" s="126"/>
      <c r="B495" s="116"/>
      <c r="C495" s="4">
        <v>4010</v>
      </c>
      <c r="D495" s="4" t="s">
        <v>189</v>
      </c>
      <c r="E495" s="6">
        <v>315246</v>
      </c>
      <c r="F495" s="28">
        <v>335726</v>
      </c>
      <c r="G495" s="51">
        <f t="shared" si="60"/>
        <v>106.49651383364103</v>
      </c>
      <c r="H495" s="88">
        <f t="shared" si="55"/>
        <v>1.3450058688737145</v>
      </c>
      <c r="I495" s="34">
        <f t="shared" si="59"/>
        <v>1.1689683543512213</v>
      </c>
      <c r="J495" s="77"/>
    </row>
    <row r="496" spans="1:10" ht="12.75">
      <c r="A496" s="126"/>
      <c r="B496" s="116"/>
      <c r="C496" s="4">
        <v>4040</v>
      </c>
      <c r="D496" s="4" t="s">
        <v>98</v>
      </c>
      <c r="E496" s="6">
        <v>24323</v>
      </c>
      <c r="F496" s="28">
        <v>24875</v>
      </c>
      <c r="G496" s="51">
        <f t="shared" si="60"/>
        <v>102.26945689265305</v>
      </c>
      <c r="H496" s="88">
        <f t="shared" si="55"/>
        <v>0.10377475923125229</v>
      </c>
      <c r="I496" s="34">
        <f t="shared" si="59"/>
        <v>0.08661255849855724</v>
      </c>
      <c r="J496" s="77"/>
    </row>
    <row r="497" spans="1:10" ht="12.75">
      <c r="A497" s="126"/>
      <c r="B497" s="116"/>
      <c r="C497" s="4">
        <v>4110</v>
      </c>
      <c r="D497" s="4" t="s">
        <v>190</v>
      </c>
      <c r="E497" s="6">
        <v>52198</v>
      </c>
      <c r="F497" s="28">
        <v>55136</v>
      </c>
      <c r="G497" s="51">
        <f t="shared" si="60"/>
        <v>105.62856814437336</v>
      </c>
      <c r="H497" s="88">
        <f t="shared" si="55"/>
        <v>0.222704225726798</v>
      </c>
      <c r="I497" s="34">
        <f t="shared" si="59"/>
        <v>0.19197869448749558</v>
      </c>
      <c r="J497" s="77"/>
    </row>
    <row r="498" spans="1:10" ht="12.75">
      <c r="A498" s="126"/>
      <c r="B498" s="116"/>
      <c r="C498" s="4">
        <v>4120</v>
      </c>
      <c r="D498" s="4" t="s">
        <v>105</v>
      </c>
      <c r="E498" s="6">
        <v>8144</v>
      </c>
      <c r="F498" s="28">
        <v>8835</v>
      </c>
      <c r="G498" s="51">
        <f t="shared" si="60"/>
        <v>108.48477406679764</v>
      </c>
      <c r="H498" s="88">
        <f t="shared" si="55"/>
        <v>0.03474660359245647</v>
      </c>
      <c r="I498" s="34">
        <f t="shared" si="59"/>
        <v>0.03076269163154787</v>
      </c>
      <c r="J498" s="77"/>
    </row>
    <row r="499" spans="1:10" ht="12.75">
      <c r="A499" s="126"/>
      <c r="B499" s="116"/>
      <c r="C499" s="4">
        <v>4170</v>
      </c>
      <c r="D499" s="4" t="s">
        <v>106</v>
      </c>
      <c r="E499" s="6">
        <v>3400</v>
      </c>
      <c r="F499" s="28">
        <v>4000</v>
      </c>
      <c r="G499" s="51">
        <f t="shared" si="60"/>
        <v>117.64705882352942</v>
      </c>
      <c r="H499" s="88">
        <f t="shared" si="55"/>
        <v>0.01450619501649705</v>
      </c>
      <c r="I499" s="34">
        <f t="shared" si="59"/>
        <v>0.013927647597757949</v>
      </c>
      <c r="J499" s="77"/>
    </row>
    <row r="500" spans="1:10" ht="12.75">
      <c r="A500" s="126"/>
      <c r="B500" s="116"/>
      <c r="C500" s="4">
        <v>4210</v>
      </c>
      <c r="D500" s="4" t="s">
        <v>76</v>
      </c>
      <c r="E500" s="6">
        <v>31383</v>
      </c>
      <c r="F500" s="28">
        <v>32081</v>
      </c>
      <c r="G500" s="51">
        <f t="shared" si="60"/>
        <v>102.22413408533282</v>
      </c>
      <c r="H500" s="88">
        <f t="shared" si="55"/>
        <v>0.13389644653021382</v>
      </c>
      <c r="I500" s="34">
        <f t="shared" si="59"/>
        <v>0.1117032156459182</v>
      </c>
      <c r="J500" s="77"/>
    </row>
    <row r="501" spans="1:10" ht="12.75">
      <c r="A501" s="126"/>
      <c r="B501" s="116"/>
      <c r="C501" s="4">
        <v>4260</v>
      </c>
      <c r="D501" s="4" t="s">
        <v>77</v>
      </c>
      <c r="E501" s="6">
        <v>15984</v>
      </c>
      <c r="F501" s="28">
        <v>16432</v>
      </c>
      <c r="G501" s="51">
        <f t="shared" si="60"/>
        <v>102.8028028028028</v>
      </c>
      <c r="H501" s="88">
        <f t="shared" si="55"/>
        <v>0.06819618268932026</v>
      </c>
      <c r="I501" s="34">
        <f t="shared" si="59"/>
        <v>0.057214776331589653</v>
      </c>
      <c r="J501" s="77"/>
    </row>
    <row r="502" spans="1:10" ht="12.75">
      <c r="A502" s="126"/>
      <c r="B502" s="116"/>
      <c r="C502" s="4">
        <v>4270</v>
      </c>
      <c r="D502" s="4" t="s">
        <v>79</v>
      </c>
      <c r="E502" s="6">
        <v>4552</v>
      </c>
      <c r="F502" s="28">
        <v>4680</v>
      </c>
      <c r="G502" s="51">
        <f t="shared" si="60"/>
        <v>102.81195079086116</v>
      </c>
      <c r="H502" s="88">
        <f t="shared" si="55"/>
        <v>0.019421235210321935</v>
      </c>
      <c r="I502" s="34">
        <f t="shared" si="59"/>
        <v>0.0162953476893768</v>
      </c>
      <c r="J502" s="77"/>
    </row>
    <row r="503" spans="1:10" ht="12.75">
      <c r="A503" s="126"/>
      <c r="B503" s="116"/>
      <c r="C503" s="4">
        <v>4280</v>
      </c>
      <c r="D503" s="4" t="s">
        <v>93</v>
      </c>
      <c r="E503" s="6">
        <v>350</v>
      </c>
      <c r="F503" s="28">
        <v>350</v>
      </c>
      <c r="G503" s="51">
        <f t="shared" si="60"/>
        <v>100</v>
      </c>
      <c r="H503" s="88">
        <f t="shared" si="55"/>
        <v>0.0014932847811099906</v>
      </c>
      <c r="I503" s="34">
        <f t="shared" si="59"/>
        <v>0.0012186691648038205</v>
      </c>
      <c r="J503" s="77"/>
    </row>
    <row r="504" spans="1:10" ht="12.75">
      <c r="A504" s="126"/>
      <c r="B504" s="116"/>
      <c r="C504" s="4">
        <v>4300</v>
      </c>
      <c r="D504" s="4" t="s">
        <v>89</v>
      </c>
      <c r="E504" s="6">
        <v>17074</v>
      </c>
      <c r="F504" s="28">
        <v>17524</v>
      </c>
      <c r="G504" s="51">
        <f t="shared" si="60"/>
        <v>102.63558627152396</v>
      </c>
      <c r="H504" s="88">
        <f t="shared" si="55"/>
        <v>0.07284669815049137</v>
      </c>
      <c r="I504" s="34">
        <f t="shared" si="59"/>
        <v>0.06101702412577757</v>
      </c>
      <c r="J504" s="77"/>
    </row>
    <row r="505" spans="1:10" ht="12.75">
      <c r="A505" s="126"/>
      <c r="B505" s="116"/>
      <c r="C505" s="4">
        <v>4350</v>
      </c>
      <c r="D505" s="4" t="s">
        <v>196</v>
      </c>
      <c r="E505" s="6">
        <v>698</v>
      </c>
      <c r="F505" s="28">
        <v>717</v>
      </c>
      <c r="G505" s="51">
        <f t="shared" si="60"/>
        <v>102.72206303724928</v>
      </c>
      <c r="H505" s="88">
        <f t="shared" si="55"/>
        <v>0.002978036506327924</v>
      </c>
      <c r="I505" s="34">
        <f t="shared" si="59"/>
        <v>0.0024965308318981123</v>
      </c>
      <c r="J505" s="77"/>
    </row>
    <row r="506" spans="1:10" ht="26.25" customHeight="1">
      <c r="A506" s="126"/>
      <c r="B506" s="116"/>
      <c r="C506" s="4">
        <v>4360</v>
      </c>
      <c r="D506" s="4" t="s">
        <v>303</v>
      </c>
      <c r="E506" s="6">
        <v>300</v>
      </c>
      <c r="F506" s="28">
        <v>300</v>
      </c>
      <c r="G506" s="51">
        <f t="shared" si="60"/>
        <v>100</v>
      </c>
      <c r="H506" s="88">
        <f t="shared" si="55"/>
        <v>0.0012799583838085634</v>
      </c>
      <c r="I506" s="34">
        <f t="shared" si="59"/>
        <v>0.001044573569831846</v>
      </c>
      <c r="J506" s="77"/>
    </row>
    <row r="507" spans="1:10" ht="22.5">
      <c r="A507" s="126"/>
      <c r="B507" s="116"/>
      <c r="C507" s="4">
        <v>4370</v>
      </c>
      <c r="D507" s="4" t="s">
        <v>134</v>
      </c>
      <c r="E507" s="6">
        <v>2271</v>
      </c>
      <c r="F507" s="28">
        <v>2335</v>
      </c>
      <c r="G507" s="51">
        <f t="shared" si="60"/>
        <v>102.8181417877587</v>
      </c>
      <c r="H507" s="88">
        <f t="shared" si="55"/>
        <v>0.009689284965430825</v>
      </c>
      <c r="I507" s="34">
        <f t="shared" si="59"/>
        <v>0.008130264285191204</v>
      </c>
      <c r="J507" s="77"/>
    </row>
    <row r="508" spans="1:10" ht="12.75">
      <c r="A508" s="126"/>
      <c r="B508" s="116"/>
      <c r="C508" s="4">
        <v>4390</v>
      </c>
      <c r="D508" s="4" t="s">
        <v>231</v>
      </c>
      <c r="E508" s="6">
        <v>200</v>
      </c>
      <c r="F508" s="28">
        <v>100</v>
      </c>
      <c r="G508" s="51">
        <f t="shared" si="60"/>
        <v>50</v>
      </c>
      <c r="H508" s="88">
        <f t="shared" si="55"/>
        <v>0.0008533055892057088</v>
      </c>
      <c r="I508" s="34">
        <f t="shared" si="59"/>
        <v>0.0003481911899439487</v>
      </c>
      <c r="J508" s="77"/>
    </row>
    <row r="509" spans="1:10" ht="12.75" customHeight="1">
      <c r="A509" s="126"/>
      <c r="B509" s="116"/>
      <c r="C509" s="4">
        <v>4400</v>
      </c>
      <c r="D509" s="4" t="s">
        <v>181</v>
      </c>
      <c r="E509" s="6">
        <v>6950</v>
      </c>
      <c r="F509" s="28">
        <v>7145</v>
      </c>
      <c r="G509" s="51">
        <f t="shared" si="60"/>
        <v>102.80575539568346</v>
      </c>
      <c r="H509" s="88">
        <f t="shared" si="55"/>
        <v>0.029652369224898386</v>
      </c>
      <c r="I509" s="34">
        <f t="shared" si="59"/>
        <v>0.024878260521495135</v>
      </c>
      <c r="J509" s="77"/>
    </row>
    <row r="510" spans="1:10" ht="12.75">
      <c r="A510" s="126"/>
      <c r="B510" s="116"/>
      <c r="C510" s="4">
        <v>4410</v>
      </c>
      <c r="D510" s="4" t="s">
        <v>124</v>
      </c>
      <c r="E510" s="6">
        <v>710</v>
      </c>
      <c r="F510" s="28">
        <v>730</v>
      </c>
      <c r="G510" s="51">
        <f t="shared" si="60"/>
        <v>102.8169014084507</v>
      </c>
      <c r="H510" s="88">
        <f t="shared" si="55"/>
        <v>0.0030292348416802667</v>
      </c>
      <c r="I510" s="34">
        <f t="shared" si="59"/>
        <v>0.0025417956865908258</v>
      </c>
      <c r="J510" s="77"/>
    </row>
    <row r="511" spans="1:10" ht="12.75">
      <c r="A511" s="126"/>
      <c r="B511" s="116"/>
      <c r="C511" s="4">
        <v>4420</v>
      </c>
      <c r="D511" s="4" t="s">
        <v>126</v>
      </c>
      <c r="E511" s="6">
        <v>100</v>
      </c>
      <c r="F511" s="28">
        <v>100</v>
      </c>
      <c r="G511" s="51">
        <f t="shared" si="60"/>
        <v>100</v>
      </c>
      <c r="H511" s="88">
        <f t="shared" si="55"/>
        <v>0.0004266527946028544</v>
      </c>
      <c r="I511" s="34">
        <f t="shared" si="59"/>
        <v>0.0003481911899439487</v>
      </c>
      <c r="J511" s="77"/>
    </row>
    <row r="512" spans="1:10" ht="12.75">
      <c r="A512" s="126"/>
      <c r="B512" s="116"/>
      <c r="C512" s="4">
        <v>4430</v>
      </c>
      <c r="D512" s="4" t="s">
        <v>197</v>
      </c>
      <c r="E512" s="6">
        <v>3400</v>
      </c>
      <c r="F512" s="28">
        <v>3450</v>
      </c>
      <c r="G512" s="51">
        <f t="shared" si="60"/>
        <v>101.47058823529412</v>
      </c>
      <c r="H512" s="88">
        <f t="shared" si="55"/>
        <v>0.01450619501649705</v>
      </c>
      <c r="I512" s="34">
        <f t="shared" si="59"/>
        <v>0.01201259605306623</v>
      </c>
      <c r="J512" s="77"/>
    </row>
    <row r="513" spans="1:10" ht="12" customHeight="1">
      <c r="A513" s="126"/>
      <c r="B513" s="116"/>
      <c r="C513" s="4">
        <v>4440</v>
      </c>
      <c r="D513" s="4" t="s">
        <v>182</v>
      </c>
      <c r="E513" s="6">
        <v>11200</v>
      </c>
      <c r="F513" s="28">
        <v>11200</v>
      </c>
      <c r="G513" s="51">
        <f t="shared" si="60"/>
        <v>100</v>
      </c>
      <c r="H513" s="88">
        <f t="shared" si="55"/>
        <v>0.0477851129955197</v>
      </c>
      <c r="I513" s="34">
        <f t="shared" si="59"/>
        <v>0.038997413273722255</v>
      </c>
      <c r="J513" s="77"/>
    </row>
    <row r="514" spans="1:10" ht="22.5">
      <c r="A514" s="126"/>
      <c r="B514" s="116"/>
      <c r="C514" s="4">
        <v>4700</v>
      </c>
      <c r="D514" s="4" t="s">
        <v>139</v>
      </c>
      <c r="E514" s="6">
        <v>5150</v>
      </c>
      <c r="F514" s="28">
        <v>5150</v>
      </c>
      <c r="G514" s="51">
        <f t="shared" si="60"/>
        <v>100</v>
      </c>
      <c r="H514" s="88">
        <f t="shared" si="55"/>
        <v>0.021972618922047004</v>
      </c>
      <c r="I514" s="34">
        <f t="shared" si="59"/>
        <v>0.017931846282113358</v>
      </c>
      <c r="J514" s="77"/>
    </row>
    <row r="515" spans="1:10" ht="12.75">
      <c r="A515" s="126"/>
      <c r="B515" s="113">
        <v>85228</v>
      </c>
      <c r="C515" s="4"/>
      <c r="D515" s="3" t="s">
        <v>198</v>
      </c>
      <c r="E515" s="5">
        <f>E516+E517+E518+E519+E520+E521+E522+E523+E524+E525+E526</f>
        <v>135437</v>
      </c>
      <c r="F515" s="5">
        <f>F516+F517+F518+F519+F520+F521+F522+F523+F524+F525+F526</f>
        <v>139289</v>
      </c>
      <c r="G515" s="52">
        <f aca="true" t="shared" si="61" ref="G515:G544">(F515/E515)*100</f>
        <v>102.84412678957744</v>
      </c>
      <c r="H515" s="89">
        <f t="shared" si="55"/>
        <v>0.577845745426268</v>
      </c>
      <c r="I515" s="64">
        <f t="shared" si="59"/>
        <v>0.4849920265610267</v>
      </c>
      <c r="J515" s="77"/>
    </row>
    <row r="516" spans="1:10" ht="12.75">
      <c r="A516" s="126"/>
      <c r="B516" s="114"/>
      <c r="C516" s="4">
        <v>3020</v>
      </c>
      <c r="D516" s="4" t="s">
        <v>187</v>
      </c>
      <c r="E516" s="6">
        <v>1047</v>
      </c>
      <c r="F516" s="28">
        <v>1007</v>
      </c>
      <c r="G516" s="51">
        <f t="shared" si="61"/>
        <v>96.1795606494747</v>
      </c>
      <c r="H516" s="88">
        <f t="shared" si="55"/>
        <v>0.004467054759491886</v>
      </c>
      <c r="I516" s="34">
        <f t="shared" si="59"/>
        <v>0.0035062852827355633</v>
      </c>
      <c r="J516" s="77"/>
    </row>
    <row r="517" spans="1:10" ht="12.75">
      <c r="A517" s="126"/>
      <c r="B517" s="114"/>
      <c r="C517" s="4">
        <v>4010</v>
      </c>
      <c r="D517" s="4" t="s">
        <v>189</v>
      </c>
      <c r="E517" s="6">
        <v>91978</v>
      </c>
      <c r="F517" s="28">
        <v>97688</v>
      </c>
      <c r="G517" s="51">
        <f t="shared" si="61"/>
        <v>106.20800626236708</v>
      </c>
      <c r="H517" s="88">
        <f aca="true" t="shared" si="62" ref="H517:H580">(E517/$E$691)*100</f>
        <v>0.3924267074198135</v>
      </c>
      <c r="I517" s="34">
        <f aca="true" t="shared" si="63" ref="I517:I544">(F517/$F$691)*100</f>
        <v>0.34014100963244465</v>
      </c>
      <c r="J517" s="77"/>
    </row>
    <row r="518" spans="1:10" ht="12.75">
      <c r="A518" s="126"/>
      <c r="B518" s="114"/>
      <c r="C518" s="4">
        <v>4040</v>
      </c>
      <c r="D518" s="4" t="s">
        <v>98</v>
      </c>
      <c r="E518" s="6">
        <v>7112</v>
      </c>
      <c r="F518" s="28">
        <v>6420</v>
      </c>
      <c r="G518" s="51">
        <f t="shared" si="61"/>
        <v>90.26996625421823</v>
      </c>
      <c r="H518" s="88">
        <f t="shared" si="62"/>
        <v>0.030343546752155007</v>
      </c>
      <c r="I518" s="34">
        <f t="shared" si="63"/>
        <v>0.022353874394401507</v>
      </c>
      <c r="J518" s="77"/>
    </row>
    <row r="519" spans="1:10" ht="12.75">
      <c r="A519" s="126"/>
      <c r="B519" s="114"/>
      <c r="C519" s="4">
        <v>4110</v>
      </c>
      <c r="D519" s="4" t="s">
        <v>190</v>
      </c>
      <c r="E519" s="6">
        <v>15500</v>
      </c>
      <c r="F519" s="28">
        <v>15918</v>
      </c>
      <c r="G519" s="51">
        <f t="shared" si="61"/>
        <v>102.69677419354839</v>
      </c>
      <c r="H519" s="88">
        <f t="shared" si="62"/>
        <v>0.06613118316344245</v>
      </c>
      <c r="I519" s="34">
        <f t="shared" si="63"/>
        <v>0.05542507361527776</v>
      </c>
      <c r="J519" s="77"/>
    </row>
    <row r="520" spans="1:10" ht="12.75">
      <c r="A520" s="126"/>
      <c r="B520" s="114"/>
      <c r="C520" s="4">
        <v>4120</v>
      </c>
      <c r="D520" s="4" t="s">
        <v>105</v>
      </c>
      <c r="E520" s="6">
        <v>2600</v>
      </c>
      <c r="F520" s="28">
        <v>2551</v>
      </c>
      <c r="G520" s="51">
        <f t="shared" si="61"/>
        <v>98.11538461538461</v>
      </c>
      <c r="H520" s="88">
        <f t="shared" si="62"/>
        <v>0.011092972659674216</v>
      </c>
      <c r="I520" s="34">
        <f t="shared" si="63"/>
        <v>0.008882357255470132</v>
      </c>
      <c r="J520" s="77"/>
    </row>
    <row r="521" spans="1:10" ht="12.75">
      <c r="A521" s="126"/>
      <c r="B521" s="114"/>
      <c r="C521" s="4">
        <v>4170</v>
      </c>
      <c r="D521" s="4" t="s">
        <v>106</v>
      </c>
      <c r="E521" s="6">
        <v>7800</v>
      </c>
      <c r="F521" s="28">
        <v>7800</v>
      </c>
      <c r="G521" s="51">
        <f t="shared" si="61"/>
        <v>100</v>
      </c>
      <c r="H521" s="88">
        <f t="shared" si="62"/>
        <v>0.033278917979022646</v>
      </c>
      <c r="I521" s="34">
        <f t="shared" si="63"/>
        <v>0.027158912815628</v>
      </c>
      <c r="J521" s="77"/>
    </row>
    <row r="522" spans="1:10" ht="12.75">
      <c r="A522" s="126"/>
      <c r="B522" s="114"/>
      <c r="C522" s="4">
        <v>4210</v>
      </c>
      <c r="D522" s="4" t="s">
        <v>76</v>
      </c>
      <c r="E522" s="6">
        <v>450</v>
      </c>
      <c r="F522" s="28">
        <v>450</v>
      </c>
      <c r="G522" s="51">
        <f t="shared" si="61"/>
        <v>100</v>
      </c>
      <c r="H522" s="88">
        <f t="shared" si="62"/>
        <v>0.001919937575712845</v>
      </c>
      <c r="I522" s="34">
        <f t="shared" si="63"/>
        <v>0.0015668603547477691</v>
      </c>
      <c r="J522" s="77"/>
    </row>
    <row r="523" spans="1:10" ht="12.75">
      <c r="A523" s="126"/>
      <c r="B523" s="114"/>
      <c r="C523" s="4">
        <v>4280</v>
      </c>
      <c r="D523" s="4" t="s">
        <v>93</v>
      </c>
      <c r="E523" s="6">
        <v>280</v>
      </c>
      <c r="F523" s="28">
        <v>40</v>
      </c>
      <c r="G523" s="51">
        <f t="shared" si="61"/>
        <v>14.285714285714285</v>
      </c>
      <c r="H523" s="88">
        <f t="shared" si="62"/>
        <v>0.0011946278248879925</v>
      </c>
      <c r="I523" s="34">
        <f t="shared" si="63"/>
        <v>0.00013927647597757948</v>
      </c>
      <c r="J523" s="77"/>
    </row>
    <row r="524" spans="1:10" ht="12.75">
      <c r="A524" s="126"/>
      <c r="B524" s="114"/>
      <c r="C524" s="4">
        <v>4410</v>
      </c>
      <c r="D524" s="4" t="s">
        <v>124</v>
      </c>
      <c r="E524" s="6">
        <v>2100</v>
      </c>
      <c r="F524" s="28">
        <v>1200</v>
      </c>
      <c r="G524" s="51">
        <f t="shared" si="61"/>
        <v>57.14285714285714</v>
      </c>
      <c r="H524" s="88">
        <f t="shared" si="62"/>
        <v>0.008959708686659943</v>
      </c>
      <c r="I524" s="34">
        <f t="shared" si="63"/>
        <v>0.004178294279327384</v>
      </c>
      <c r="J524" s="77"/>
    </row>
    <row r="525" spans="1:10" ht="14.25" customHeight="1">
      <c r="A525" s="126"/>
      <c r="B525" s="114"/>
      <c r="C525" s="4">
        <v>4440</v>
      </c>
      <c r="D525" s="4" t="s">
        <v>182</v>
      </c>
      <c r="E525" s="6">
        <v>6170</v>
      </c>
      <c r="F525" s="28">
        <v>5815</v>
      </c>
      <c r="G525" s="51">
        <f t="shared" si="61"/>
        <v>94.24635332252836</v>
      </c>
      <c r="H525" s="88">
        <f t="shared" si="62"/>
        <v>0.026324477426996118</v>
      </c>
      <c r="I525" s="34">
        <f t="shared" si="63"/>
        <v>0.020247317695240616</v>
      </c>
      <c r="J525" s="77"/>
    </row>
    <row r="526" spans="1:10" ht="24.75" customHeight="1">
      <c r="A526" s="126"/>
      <c r="B526" s="117"/>
      <c r="C526" s="4">
        <v>4700</v>
      </c>
      <c r="D526" s="4" t="s">
        <v>139</v>
      </c>
      <c r="E526" s="6">
        <v>400</v>
      </c>
      <c r="F526" s="28">
        <v>400</v>
      </c>
      <c r="G526" s="51">
        <f t="shared" si="61"/>
        <v>100</v>
      </c>
      <c r="H526" s="88">
        <f t="shared" si="62"/>
        <v>0.0017066111784114176</v>
      </c>
      <c r="I526" s="34">
        <f t="shared" si="63"/>
        <v>0.001392764759775795</v>
      </c>
      <c r="J526" s="77"/>
    </row>
    <row r="527" spans="1:10" ht="12.75">
      <c r="A527" s="126"/>
      <c r="B527" s="119">
        <v>85232</v>
      </c>
      <c r="C527" s="4"/>
      <c r="D527" s="3" t="s">
        <v>30</v>
      </c>
      <c r="E527" s="5">
        <f>E528+E529+E530+E531+E532+E533+E535+E536+E537+E539+E540+E541+E534+E538</f>
        <v>21167</v>
      </c>
      <c r="F527" s="5">
        <f>F528+F529+F530+F531+F532+F533+F535+F536+F537+F539+F540+F541+F534+F538</f>
        <v>21495</v>
      </c>
      <c r="G527" s="52">
        <f t="shared" si="61"/>
        <v>101.54958189634809</v>
      </c>
      <c r="H527" s="89">
        <f t="shared" si="62"/>
        <v>0.09030959703358621</v>
      </c>
      <c r="I527" s="64">
        <f t="shared" si="63"/>
        <v>0.07484369627845178</v>
      </c>
      <c r="J527" s="77"/>
    </row>
    <row r="528" spans="1:10" ht="16.5" customHeight="1">
      <c r="A528" s="126"/>
      <c r="B528" s="120"/>
      <c r="C528" s="4">
        <v>3020</v>
      </c>
      <c r="D528" s="4" t="s">
        <v>176</v>
      </c>
      <c r="E528" s="6">
        <v>531</v>
      </c>
      <c r="F528" s="28">
        <v>139</v>
      </c>
      <c r="G528" s="51">
        <f t="shared" si="61"/>
        <v>26.17702448210923</v>
      </c>
      <c r="H528" s="88">
        <f t="shared" si="62"/>
        <v>0.002265526339341157</v>
      </c>
      <c r="I528" s="34">
        <f t="shared" si="63"/>
        <v>0.0004839857540220887</v>
      </c>
      <c r="J528" s="77"/>
    </row>
    <row r="529" spans="1:10" ht="12.75">
      <c r="A529" s="126"/>
      <c r="B529" s="120"/>
      <c r="C529" s="4">
        <v>4010</v>
      </c>
      <c r="D529" s="4" t="s">
        <v>96</v>
      </c>
      <c r="E529" s="6">
        <v>10657</v>
      </c>
      <c r="F529" s="28">
        <v>11335</v>
      </c>
      <c r="G529" s="51">
        <f t="shared" si="61"/>
        <v>106.36201557661632</v>
      </c>
      <c r="H529" s="88">
        <f t="shared" si="62"/>
        <v>0.0454683883208262</v>
      </c>
      <c r="I529" s="34">
        <f t="shared" si="63"/>
        <v>0.039467471380146585</v>
      </c>
      <c r="J529" s="77"/>
    </row>
    <row r="530" spans="1:10" ht="12.75">
      <c r="A530" s="126"/>
      <c r="B530" s="120"/>
      <c r="C530" s="4">
        <v>4040</v>
      </c>
      <c r="D530" s="4" t="s">
        <v>98</v>
      </c>
      <c r="E530" s="6">
        <v>982</v>
      </c>
      <c r="F530" s="28">
        <v>807</v>
      </c>
      <c r="G530" s="51">
        <f t="shared" si="61"/>
        <v>82.17922606924644</v>
      </c>
      <c r="H530" s="88">
        <f t="shared" si="62"/>
        <v>0.004189730443000031</v>
      </c>
      <c r="I530" s="34">
        <f t="shared" si="63"/>
        <v>0.002809902902847666</v>
      </c>
      <c r="J530" s="77"/>
    </row>
    <row r="531" spans="1:10" ht="12.75">
      <c r="A531" s="126"/>
      <c r="B531" s="120"/>
      <c r="C531" s="4">
        <v>4110</v>
      </c>
      <c r="D531" s="4" t="s">
        <v>190</v>
      </c>
      <c r="E531" s="6">
        <v>1889</v>
      </c>
      <c r="F531" s="28">
        <v>1857</v>
      </c>
      <c r="G531" s="51">
        <f t="shared" si="61"/>
        <v>98.30598200105875</v>
      </c>
      <c r="H531" s="88">
        <f t="shared" si="62"/>
        <v>0.00805947129004792</v>
      </c>
      <c r="I531" s="34">
        <f t="shared" si="63"/>
        <v>0.006465910397259128</v>
      </c>
      <c r="J531" s="77"/>
    </row>
    <row r="532" spans="1:10" ht="12.75">
      <c r="A532" s="126"/>
      <c r="B532" s="120"/>
      <c r="C532" s="4">
        <v>4120</v>
      </c>
      <c r="D532" s="4" t="s">
        <v>105</v>
      </c>
      <c r="E532" s="6">
        <v>303</v>
      </c>
      <c r="F532" s="28">
        <v>298</v>
      </c>
      <c r="G532" s="51">
        <f t="shared" si="61"/>
        <v>98.34983498349835</v>
      </c>
      <c r="H532" s="88">
        <f t="shared" si="62"/>
        <v>0.0012927579676466489</v>
      </c>
      <c r="I532" s="34">
        <f t="shared" si="63"/>
        <v>0.001037609746032967</v>
      </c>
      <c r="J532" s="77"/>
    </row>
    <row r="533" spans="1:10" ht="12.75">
      <c r="A533" s="126"/>
      <c r="B533" s="120"/>
      <c r="C533" s="4">
        <v>4210</v>
      </c>
      <c r="D533" s="4" t="s">
        <v>76</v>
      </c>
      <c r="E533" s="6">
        <v>1400</v>
      </c>
      <c r="F533" s="28">
        <v>1400</v>
      </c>
      <c r="G533" s="51">
        <f t="shared" si="61"/>
        <v>100</v>
      </c>
      <c r="H533" s="88">
        <f t="shared" si="62"/>
        <v>0.005973139124439962</v>
      </c>
      <c r="I533" s="34">
        <f t="shared" si="63"/>
        <v>0.004874676659215282</v>
      </c>
      <c r="J533" s="77"/>
    </row>
    <row r="534" spans="1:10" ht="12.75">
      <c r="A534" s="126"/>
      <c r="B534" s="120"/>
      <c r="C534" s="4">
        <v>4260</v>
      </c>
      <c r="D534" s="4" t="s">
        <v>77</v>
      </c>
      <c r="E534" s="6">
        <v>1469</v>
      </c>
      <c r="F534" s="28">
        <v>1510</v>
      </c>
      <c r="G534" s="51">
        <f t="shared" si="61"/>
        <v>102.79101429543907</v>
      </c>
      <c r="H534" s="88">
        <f t="shared" si="62"/>
        <v>0.006267529552715932</v>
      </c>
      <c r="I534" s="34">
        <f t="shared" si="63"/>
        <v>0.005257686968153626</v>
      </c>
      <c r="J534" s="77"/>
    </row>
    <row r="535" spans="1:10" ht="12.75">
      <c r="A535" s="126"/>
      <c r="B535" s="120"/>
      <c r="C535" s="4">
        <v>4280</v>
      </c>
      <c r="D535" s="4" t="s">
        <v>93</v>
      </c>
      <c r="E535" s="6">
        <v>30</v>
      </c>
      <c r="F535" s="28">
        <v>60</v>
      </c>
      <c r="G535" s="51">
        <f t="shared" si="61"/>
        <v>200</v>
      </c>
      <c r="H535" s="88">
        <f t="shared" si="62"/>
        <v>0.00012799583838085635</v>
      </c>
      <c r="I535" s="34">
        <f t="shared" si="63"/>
        <v>0.00020891471396636922</v>
      </c>
      <c r="J535" s="77"/>
    </row>
    <row r="536" spans="1:10" ht="12.75">
      <c r="A536" s="126"/>
      <c r="B536" s="120"/>
      <c r="C536" s="4">
        <v>4300</v>
      </c>
      <c r="D536" s="4" t="s">
        <v>89</v>
      </c>
      <c r="E536" s="6">
        <v>480</v>
      </c>
      <c r="F536" s="28">
        <v>480</v>
      </c>
      <c r="G536" s="51">
        <f t="shared" si="61"/>
        <v>100</v>
      </c>
      <c r="H536" s="88">
        <f t="shared" si="62"/>
        <v>0.0020479334140937016</v>
      </c>
      <c r="I536" s="34">
        <f t="shared" si="63"/>
        <v>0.0016713177117309538</v>
      </c>
      <c r="J536" s="77"/>
    </row>
    <row r="537" spans="1:10" ht="22.5">
      <c r="A537" s="126"/>
      <c r="B537" s="120"/>
      <c r="C537" s="4">
        <v>4370</v>
      </c>
      <c r="D537" s="4" t="s">
        <v>134</v>
      </c>
      <c r="E537" s="6">
        <v>612</v>
      </c>
      <c r="F537" s="28">
        <v>612</v>
      </c>
      <c r="G537" s="51">
        <f t="shared" si="61"/>
        <v>100</v>
      </c>
      <c r="H537" s="88">
        <f t="shared" si="62"/>
        <v>0.002611115102969469</v>
      </c>
      <c r="I537" s="34">
        <f t="shared" si="63"/>
        <v>0.0021309300824569662</v>
      </c>
      <c r="J537" s="77"/>
    </row>
    <row r="538" spans="1:10" ht="22.5">
      <c r="A538" s="126"/>
      <c r="B538" s="120"/>
      <c r="C538" s="4">
        <v>4400</v>
      </c>
      <c r="D538" s="4" t="s">
        <v>246</v>
      </c>
      <c r="E538" s="6">
        <v>1519</v>
      </c>
      <c r="F538" s="28">
        <v>1562</v>
      </c>
      <c r="G538" s="51">
        <f t="shared" si="61"/>
        <v>102.83080974325213</v>
      </c>
      <c r="H538" s="88">
        <f t="shared" si="62"/>
        <v>0.006480855950017359</v>
      </c>
      <c r="I538" s="34">
        <f t="shared" si="63"/>
        <v>0.005438746386924479</v>
      </c>
      <c r="J538" s="77"/>
    </row>
    <row r="539" spans="1:10" ht="12.75">
      <c r="A539" s="126"/>
      <c r="B539" s="120"/>
      <c r="C539" s="4">
        <v>4410</v>
      </c>
      <c r="D539" s="4" t="s">
        <v>124</v>
      </c>
      <c r="E539" s="6">
        <v>186</v>
      </c>
      <c r="F539" s="28">
        <v>190</v>
      </c>
      <c r="G539" s="51">
        <f t="shared" si="61"/>
        <v>102.15053763440861</v>
      </c>
      <c r="H539" s="88">
        <f t="shared" si="62"/>
        <v>0.0007935741979613094</v>
      </c>
      <c r="I539" s="34">
        <f t="shared" si="63"/>
        <v>0.0006615632608935025</v>
      </c>
      <c r="J539" s="77"/>
    </row>
    <row r="540" spans="1:10" ht="15" customHeight="1">
      <c r="A540" s="126"/>
      <c r="B540" s="120"/>
      <c r="C540" s="4">
        <v>4440</v>
      </c>
      <c r="D540" s="4" t="s">
        <v>182</v>
      </c>
      <c r="E540" s="6">
        <v>1094</v>
      </c>
      <c r="F540" s="28">
        <v>1125</v>
      </c>
      <c r="G540" s="51">
        <f t="shared" si="61"/>
        <v>102.83363802559415</v>
      </c>
      <c r="H540" s="88">
        <f t="shared" si="62"/>
        <v>0.004667581572955227</v>
      </c>
      <c r="I540" s="34">
        <f t="shared" si="63"/>
        <v>0.003917150886869424</v>
      </c>
      <c r="J540" s="77"/>
    </row>
    <row r="541" spans="1:10" ht="22.5">
      <c r="A541" s="126"/>
      <c r="B541" s="120"/>
      <c r="C541" s="4">
        <v>4700</v>
      </c>
      <c r="D541" s="4" t="s">
        <v>139</v>
      </c>
      <c r="E541" s="6">
        <v>15</v>
      </c>
      <c r="F541" s="28">
        <v>120</v>
      </c>
      <c r="G541" s="51">
        <f t="shared" si="61"/>
        <v>800</v>
      </c>
      <c r="H541" s="88">
        <f t="shared" si="62"/>
        <v>6.399791919042818E-05</v>
      </c>
      <c r="I541" s="34">
        <f t="shared" si="63"/>
        <v>0.00041782942793273844</v>
      </c>
      <c r="J541" s="77"/>
    </row>
    <row r="542" spans="1:10" ht="12.75">
      <c r="A542" s="126"/>
      <c r="B542" s="113">
        <v>85295</v>
      </c>
      <c r="C542" s="4"/>
      <c r="D542" s="3" t="s">
        <v>9</v>
      </c>
      <c r="E542" s="5">
        <f>E544+E543+E547+E548</f>
        <v>267617.8</v>
      </c>
      <c r="F542" s="5">
        <f>F544+F543+F547+F548</f>
        <v>286462</v>
      </c>
      <c r="G542" s="52">
        <f t="shared" si="61"/>
        <v>107.04145987299798</v>
      </c>
      <c r="H542" s="89">
        <f t="shared" si="62"/>
        <v>1.1417988225546778</v>
      </c>
      <c r="I542" s="64">
        <f t="shared" si="63"/>
        <v>0.9974354465372345</v>
      </c>
      <c r="J542" s="77"/>
    </row>
    <row r="543" spans="1:10" s="69" customFormat="1" ht="39" customHeight="1">
      <c r="A543" s="126"/>
      <c r="B543" s="116"/>
      <c r="C543" s="4">
        <v>2830</v>
      </c>
      <c r="D543" s="4" t="s">
        <v>193</v>
      </c>
      <c r="E543" s="6">
        <v>3000</v>
      </c>
      <c r="F543" s="28">
        <v>3100</v>
      </c>
      <c r="G543" s="51">
        <f t="shared" si="61"/>
        <v>103.33333333333334</v>
      </c>
      <c r="H543" s="88">
        <f t="shared" si="62"/>
        <v>0.012799583838085632</v>
      </c>
      <c r="I543" s="34">
        <f t="shared" si="63"/>
        <v>0.01079392688826241</v>
      </c>
      <c r="J543" s="77"/>
    </row>
    <row r="544" spans="1:10" ht="12.75">
      <c r="A544" s="126"/>
      <c r="B544" s="116"/>
      <c r="C544" s="4">
        <v>3110</v>
      </c>
      <c r="D544" s="4" t="s">
        <v>188</v>
      </c>
      <c r="E544" s="6">
        <f>E545+E546</f>
        <v>256979.8</v>
      </c>
      <c r="F544" s="6">
        <f>F545+F546</f>
        <v>273437</v>
      </c>
      <c r="G544" s="51">
        <f t="shared" si="61"/>
        <v>106.40408312248668</v>
      </c>
      <c r="H544" s="88">
        <f t="shared" si="62"/>
        <v>1.096411498264826</v>
      </c>
      <c r="I544" s="34">
        <f t="shared" si="63"/>
        <v>0.9520835440470351</v>
      </c>
      <c r="J544" s="77"/>
    </row>
    <row r="545" spans="1:10" ht="12.75">
      <c r="A545" s="126"/>
      <c r="B545" s="116"/>
      <c r="C545" s="4"/>
      <c r="D545" s="4" t="s">
        <v>250</v>
      </c>
      <c r="E545" s="6">
        <v>7724.8</v>
      </c>
      <c r="F545" s="28">
        <v>13632</v>
      </c>
      <c r="G545" s="51"/>
      <c r="H545" s="88">
        <f t="shared" si="62"/>
        <v>0.0329580750774813</v>
      </c>
      <c r="I545" s="34"/>
      <c r="J545" s="77"/>
    </row>
    <row r="546" spans="1:10" ht="12.75">
      <c r="A546" s="126"/>
      <c r="B546" s="116"/>
      <c r="C546" s="4"/>
      <c r="D546" s="4" t="s">
        <v>294</v>
      </c>
      <c r="E546" s="6">
        <v>249255</v>
      </c>
      <c r="F546" s="28">
        <v>259805</v>
      </c>
      <c r="G546" s="51"/>
      <c r="H546" s="88">
        <f t="shared" si="62"/>
        <v>1.063453423187345</v>
      </c>
      <c r="I546" s="34"/>
      <c r="J546" s="77"/>
    </row>
    <row r="547" spans="1:10" ht="12.75">
      <c r="A547" s="126"/>
      <c r="B547" s="116"/>
      <c r="C547" s="4">
        <v>4210</v>
      </c>
      <c r="D547" s="4" t="s">
        <v>76</v>
      </c>
      <c r="E547" s="6">
        <v>6000</v>
      </c>
      <c r="F547" s="28">
        <v>8000</v>
      </c>
      <c r="G547" s="51">
        <f>(F547/E547)*100</f>
        <v>133.33333333333331</v>
      </c>
      <c r="H547" s="88">
        <f t="shared" si="62"/>
        <v>0.025599167676171264</v>
      </c>
      <c r="I547" s="34">
        <f aca="true" t="shared" si="64" ref="I547:I553">(F547/$F$691)*100</f>
        <v>0.027855295195515897</v>
      </c>
      <c r="J547" s="77"/>
    </row>
    <row r="548" spans="1:10" ht="12.75">
      <c r="A548" s="126"/>
      <c r="B548" s="116"/>
      <c r="C548" s="4">
        <v>4300</v>
      </c>
      <c r="D548" s="4" t="s">
        <v>89</v>
      </c>
      <c r="E548" s="6">
        <v>1638</v>
      </c>
      <c r="F548" s="28">
        <v>1925</v>
      </c>
      <c r="G548" s="51">
        <f>(F548/E548)*100</f>
        <v>117.52136752136752</v>
      </c>
      <c r="H548" s="88">
        <f t="shared" si="62"/>
        <v>0.006988572775594756</v>
      </c>
      <c r="I548" s="34">
        <f t="shared" si="64"/>
        <v>0.006702680406421013</v>
      </c>
      <c r="J548" s="77"/>
    </row>
    <row r="549" spans="1:10" s="13" customFormat="1" ht="13.5" customHeight="1">
      <c r="A549" s="121">
        <v>853</v>
      </c>
      <c r="B549" s="56"/>
      <c r="C549" s="3"/>
      <c r="D549" s="3" t="s">
        <v>241</v>
      </c>
      <c r="E549" s="5">
        <f>E550</f>
        <v>120211</v>
      </c>
      <c r="F549" s="5">
        <f>F550</f>
        <v>133853</v>
      </c>
      <c r="G549" s="52">
        <f aca="true" t="shared" si="65" ref="G549:G567">(F549/E549)*100</f>
        <v>111.34837910008235</v>
      </c>
      <c r="H549" s="89">
        <f t="shared" si="62"/>
        <v>0.5128835909200374</v>
      </c>
      <c r="I549" s="64">
        <f t="shared" si="64"/>
        <v>0.4660643534756737</v>
      </c>
      <c r="J549" s="77"/>
    </row>
    <row r="550" spans="1:10" s="13" customFormat="1" ht="12.75">
      <c r="A550" s="126"/>
      <c r="B550" s="113">
        <v>85395</v>
      </c>
      <c r="C550" s="3"/>
      <c r="D550" s="3" t="s">
        <v>9</v>
      </c>
      <c r="E550" s="5">
        <f>E553+E565+E566+E555+E552+E554+E556+E557+E558+E559+E560+E561+E562+E564+E567+E563</f>
        <v>120211</v>
      </c>
      <c r="F550" s="5">
        <f>F553+F565+F566+F555+F552+F554+F556+F557+F558+F559+F560+F561+F562+F564+F567+F563</f>
        <v>133853</v>
      </c>
      <c r="G550" s="51">
        <f t="shared" si="65"/>
        <v>111.34837910008235</v>
      </c>
      <c r="H550" s="89">
        <f t="shared" si="62"/>
        <v>0.5128835909200374</v>
      </c>
      <c r="I550" s="34">
        <f t="shared" si="64"/>
        <v>0.4660643534756737</v>
      </c>
      <c r="J550" s="77"/>
    </row>
    <row r="551" spans="1:10" s="18" customFormat="1" ht="12.75">
      <c r="A551" s="126"/>
      <c r="B551" s="114"/>
      <c r="C551" s="8"/>
      <c r="D551" s="8" t="s">
        <v>232</v>
      </c>
      <c r="E551" s="11">
        <f>E550</f>
        <v>120211</v>
      </c>
      <c r="F551" s="11">
        <f>F550</f>
        <v>133853</v>
      </c>
      <c r="G551" s="51">
        <f t="shared" si="65"/>
        <v>111.34837910008235</v>
      </c>
      <c r="H551" s="88">
        <f t="shared" si="62"/>
        <v>0.5128835909200374</v>
      </c>
      <c r="I551" s="34">
        <f t="shared" si="64"/>
        <v>0.4660643534756737</v>
      </c>
      <c r="J551" s="79"/>
    </row>
    <row r="552" spans="1:10" s="69" customFormat="1" ht="12" customHeight="1">
      <c r="A552" s="126"/>
      <c r="B552" s="114"/>
      <c r="C552" s="4">
        <v>3027</v>
      </c>
      <c r="D552" s="4" t="s">
        <v>176</v>
      </c>
      <c r="E552" s="6">
        <v>140</v>
      </c>
      <c r="F552" s="6">
        <v>140</v>
      </c>
      <c r="G552" s="51">
        <f t="shared" si="65"/>
        <v>100</v>
      </c>
      <c r="H552" s="88">
        <f t="shared" si="62"/>
        <v>0.0005973139124439963</v>
      </c>
      <c r="I552" s="34">
        <f t="shared" si="64"/>
        <v>0.0004874676659215282</v>
      </c>
      <c r="J552" s="77"/>
    </row>
    <row r="553" spans="1:10" ht="12.75">
      <c r="A553" s="126"/>
      <c r="B553" s="114"/>
      <c r="C553" s="4">
        <v>3119</v>
      </c>
      <c r="D553" s="4" t="s">
        <v>188</v>
      </c>
      <c r="E553" s="6">
        <v>8326</v>
      </c>
      <c r="F553" s="28">
        <v>14055</v>
      </c>
      <c r="G553" s="51">
        <f t="shared" si="65"/>
        <v>168.8085515253423</v>
      </c>
      <c r="H553" s="88">
        <f t="shared" si="62"/>
        <v>0.035523111678633666</v>
      </c>
      <c r="I553" s="34">
        <f t="shared" si="64"/>
        <v>0.04893827174662199</v>
      </c>
      <c r="J553" s="77"/>
    </row>
    <row r="554" spans="1:10" ht="12.75">
      <c r="A554" s="126"/>
      <c r="B554" s="114"/>
      <c r="C554" s="4">
        <v>4017</v>
      </c>
      <c r="D554" s="4" t="s">
        <v>96</v>
      </c>
      <c r="E554" s="6">
        <v>40600</v>
      </c>
      <c r="F554" s="28">
        <v>42440</v>
      </c>
      <c r="G554" s="51">
        <f t="shared" si="65"/>
        <v>104.53201970443348</v>
      </c>
      <c r="H554" s="88">
        <f t="shared" si="62"/>
        <v>0.1732210346087589</v>
      </c>
      <c r="I554" s="34"/>
      <c r="J554" s="77"/>
    </row>
    <row r="555" spans="1:10" ht="12.75">
      <c r="A555" s="126"/>
      <c r="B555" s="114"/>
      <c r="C555" s="4">
        <v>4019</v>
      </c>
      <c r="D555" s="4" t="s">
        <v>96</v>
      </c>
      <c r="E555" s="6"/>
      <c r="F555" s="28">
        <v>3000</v>
      </c>
      <c r="G555" s="51"/>
      <c r="H555" s="88">
        <f t="shared" si="62"/>
        <v>0</v>
      </c>
      <c r="I555" s="34">
        <f>(F555/$F$691)*100</f>
        <v>0.010445735698318461</v>
      </c>
      <c r="J555" s="77"/>
    </row>
    <row r="556" spans="1:10" ht="12.75">
      <c r="A556" s="126"/>
      <c r="B556" s="114"/>
      <c r="C556" s="4">
        <v>4047</v>
      </c>
      <c r="D556" s="4" t="s">
        <v>98</v>
      </c>
      <c r="E556" s="6">
        <v>2082</v>
      </c>
      <c r="F556" s="28">
        <v>3417</v>
      </c>
      <c r="G556" s="51">
        <f t="shared" si="65"/>
        <v>164.12103746397696</v>
      </c>
      <c r="H556" s="88">
        <f t="shared" si="62"/>
        <v>0.00888291118363143</v>
      </c>
      <c r="I556" s="34">
        <f>(F556/$F$691)*100</f>
        <v>0.011897692960384728</v>
      </c>
      <c r="J556" s="77"/>
    </row>
    <row r="557" spans="1:10" ht="12.75">
      <c r="A557" s="126"/>
      <c r="B557" s="114"/>
      <c r="C557" s="4">
        <v>4117</v>
      </c>
      <c r="D557" s="4" t="s">
        <v>190</v>
      </c>
      <c r="E557" s="6">
        <v>6527</v>
      </c>
      <c r="F557" s="28">
        <v>7434</v>
      </c>
      <c r="G557" s="51">
        <f t="shared" si="65"/>
        <v>113.89612379347327</v>
      </c>
      <c r="H557" s="88">
        <f t="shared" si="62"/>
        <v>0.027847627903728307</v>
      </c>
      <c r="I557" s="34"/>
      <c r="J557" s="77"/>
    </row>
    <row r="558" spans="1:10" ht="12.75">
      <c r="A558" s="126"/>
      <c r="B558" s="114"/>
      <c r="C558" s="4">
        <v>4127</v>
      </c>
      <c r="D558" s="4" t="s">
        <v>105</v>
      </c>
      <c r="E558" s="6">
        <v>893</v>
      </c>
      <c r="F558" s="28">
        <v>1191</v>
      </c>
      <c r="G558" s="51">
        <f t="shared" si="65"/>
        <v>133.37066069428892</v>
      </c>
      <c r="H558" s="88">
        <f t="shared" si="62"/>
        <v>0.00381000945580349</v>
      </c>
      <c r="I558" s="34"/>
      <c r="J558" s="77"/>
    </row>
    <row r="559" spans="1:10" ht="12.75">
      <c r="A559" s="126"/>
      <c r="B559" s="114"/>
      <c r="C559" s="4">
        <v>4137</v>
      </c>
      <c r="D559" s="4" t="s">
        <v>192</v>
      </c>
      <c r="E559" s="6">
        <v>5155</v>
      </c>
      <c r="F559" s="28">
        <v>5435</v>
      </c>
      <c r="G559" s="51">
        <f t="shared" si="65"/>
        <v>105.43161978661493</v>
      </c>
      <c r="H559" s="88">
        <f t="shared" si="62"/>
        <v>0.021993951561777147</v>
      </c>
      <c r="I559" s="34"/>
      <c r="J559" s="77"/>
    </row>
    <row r="560" spans="1:10" ht="12.75">
      <c r="A560" s="126"/>
      <c r="B560" s="114"/>
      <c r="C560" s="4">
        <v>4217</v>
      </c>
      <c r="D560" s="4" t="s">
        <v>76</v>
      </c>
      <c r="E560" s="6">
        <v>3700</v>
      </c>
      <c r="F560" s="28">
        <v>3700</v>
      </c>
      <c r="G560" s="51">
        <f t="shared" si="65"/>
        <v>100</v>
      </c>
      <c r="H560" s="88">
        <f t="shared" si="62"/>
        <v>0.015786153400305616</v>
      </c>
      <c r="I560" s="34"/>
      <c r="J560" s="77"/>
    </row>
    <row r="561" spans="1:10" ht="12.75">
      <c r="A561" s="126"/>
      <c r="B561" s="114"/>
      <c r="C561" s="4">
        <v>4267</v>
      </c>
      <c r="D561" s="4" t="s">
        <v>77</v>
      </c>
      <c r="E561" s="6">
        <v>1134</v>
      </c>
      <c r="F561" s="28">
        <v>1134</v>
      </c>
      <c r="G561" s="51">
        <f t="shared" si="65"/>
        <v>100</v>
      </c>
      <c r="H561" s="88">
        <f t="shared" si="62"/>
        <v>0.004838242690796369</v>
      </c>
      <c r="I561" s="34"/>
      <c r="J561" s="77"/>
    </row>
    <row r="562" spans="1:10" ht="12.75">
      <c r="A562" s="126"/>
      <c r="B562" s="114"/>
      <c r="C562" s="4">
        <v>4307</v>
      </c>
      <c r="D562" s="4" t="s">
        <v>89</v>
      </c>
      <c r="E562" s="6">
        <v>44614</v>
      </c>
      <c r="F562" s="28">
        <v>46596</v>
      </c>
      <c r="G562" s="51">
        <f t="shared" si="65"/>
        <v>104.44255166539651</v>
      </c>
      <c r="H562" s="88">
        <f t="shared" si="62"/>
        <v>0.1903468777841175</v>
      </c>
      <c r="I562" s="34"/>
      <c r="J562" s="77"/>
    </row>
    <row r="563" spans="1:10" ht="12.75">
      <c r="A563" s="126"/>
      <c r="B563" s="114"/>
      <c r="C563" s="4">
        <v>4309</v>
      </c>
      <c r="D563" s="4" t="s">
        <v>89</v>
      </c>
      <c r="E563" s="6">
        <v>4651</v>
      </c>
      <c r="F563" s="28">
        <v>3023</v>
      </c>
      <c r="G563" s="51">
        <f t="shared" si="65"/>
        <v>64.99677488712105</v>
      </c>
      <c r="H563" s="88">
        <f t="shared" si="62"/>
        <v>0.01984362147697876</v>
      </c>
      <c r="I563" s="34">
        <f>(F563/$F$691)*100</f>
        <v>0.01052581967200557</v>
      </c>
      <c r="J563" s="77"/>
    </row>
    <row r="564" spans="1:10" ht="12.75">
      <c r="A564" s="126"/>
      <c r="B564" s="114"/>
      <c r="C564" s="4">
        <v>4357</v>
      </c>
      <c r="D564" s="4" t="s">
        <v>244</v>
      </c>
      <c r="E564" s="6">
        <v>320</v>
      </c>
      <c r="F564" s="28">
        <v>163</v>
      </c>
      <c r="G564" s="51">
        <f t="shared" si="65"/>
        <v>50.9375</v>
      </c>
      <c r="H564" s="88">
        <f t="shared" si="62"/>
        <v>0.0013652889427291342</v>
      </c>
      <c r="I564" s="34"/>
      <c r="J564" s="77"/>
    </row>
    <row r="565" spans="1:10" ht="25.5" customHeight="1">
      <c r="A565" s="126"/>
      <c r="B565" s="114"/>
      <c r="C565" s="4">
        <v>4377</v>
      </c>
      <c r="D565" s="4" t="s">
        <v>284</v>
      </c>
      <c r="E565" s="6">
        <v>80</v>
      </c>
      <c r="F565" s="28">
        <v>80</v>
      </c>
      <c r="G565" s="51">
        <f t="shared" si="65"/>
        <v>100</v>
      </c>
      <c r="H565" s="88">
        <f t="shared" si="62"/>
        <v>0.00034132223568228355</v>
      </c>
      <c r="I565" s="34">
        <f>(F565/$F$691)*100</f>
        <v>0.00027855295195515896</v>
      </c>
      <c r="J565" s="77"/>
    </row>
    <row r="566" spans="1:10" ht="22.5">
      <c r="A566" s="126"/>
      <c r="B566" s="114"/>
      <c r="C566" s="4">
        <v>4407</v>
      </c>
      <c r="D566" s="4" t="s">
        <v>246</v>
      </c>
      <c r="E566" s="6">
        <v>895</v>
      </c>
      <c r="F566" s="28">
        <v>920</v>
      </c>
      <c r="G566" s="51">
        <f t="shared" si="65"/>
        <v>102.79329608938548</v>
      </c>
      <c r="H566" s="88">
        <f t="shared" si="62"/>
        <v>0.0038185425116955473</v>
      </c>
      <c r="I566" s="34">
        <f>(F566/$F$691)*100</f>
        <v>0.0032033589474843283</v>
      </c>
      <c r="J566" s="77"/>
    </row>
    <row r="567" spans="1:10" ht="14.25" customHeight="1">
      <c r="A567" s="126"/>
      <c r="B567" s="114"/>
      <c r="C567" s="4">
        <v>4447</v>
      </c>
      <c r="D567" s="4" t="s">
        <v>182</v>
      </c>
      <c r="E567" s="6">
        <v>1094</v>
      </c>
      <c r="F567" s="28">
        <v>1125</v>
      </c>
      <c r="G567" s="51">
        <f t="shared" si="65"/>
        <v>102.83363802559415</v>
      </c>
      <c r="H567" s="88">
        <f t="shared" si="62"/>
        <v>0.004667581572955227</v>
      </c>
      <c r="I567" s="34"/>
      <c r="J567" s="77"/>
    </row>
    <row r="568" spans="1:10" s="13" customFormat="1" ht="13.5" customHeight="1">
      <c r="A568" s="121">
        <v>854</v>
      </c>
      <c r="B568" s="3"/>
      <c r="C568" s="3"/>
      <c r="D568" s="3" t="s">
        <v>31</v>
      </c>
      <c r="E568" s="5">
        <f>E570+E578+E581</f>
        <v>550288</v>
      </c>
      <c r="F568" s="5">
        <f>F570+F578+F581</f>
        <v>347924</v>
      </c>
      <c r="G568" s="52">
        <f aca="true" t="shared" si="66" ref="G568:G582">(F568/E568)*100</f>
        <v>63.22580176198645</v>
      </c>
      <c r="H568" s="89">
        <f t="shared" si="62"/>
        <v>2.347819130364156</v>
      </c>
      <c r="I568" s="64">
        <f aca="true" t="shared" si="67" ref="I568:I582">(F568/$F$691)*100</f>
        <v>1.2114407157005842</v>
      </c>
      <c r="J568" s="77"/>
    </row>
    <row r="569" spans="1:10" s="13" customFormat="1" ht="12.75">
      <c r="A569" s="126"/>
      <c r="B569" s="3"/>
      <c r="C569" s="3"/>
      <c r="D569" s="8" t="s">
        <v>234</v>
      </c>
      <c r="E569" s="6">
        <f>E571+E572+E573+E574+E575+E576+E577+E579+E580+E582+E583</f>
        <v>550288</v>
      </c>
      <c r="F569" s="6">
        <f>F571+F572+F573+F574+F575+F576+F577+F579+F582+F583</f>
        <v>347924</v>
      </c>
      <c r="G569" s="51">
        <f t="shared" si="66"/>
        <v>63.22580176198645</v>
      </c>
      <c r="H569" s="88">
        <f t="shared" si="62"/>
        <v>2.347819130364156</v>
      </c>
      <c r="I569" s="34">
        <f t="shared" si="67"/>
        <v>1.2114407157005842</v>
      </c>
      <c r="J569" s="77"/>
    </row>
    <row r="570" spans="1:10" ht="12.75">
      <c r="A570" s="126"/>
      <c r="B570" s="113">
        <v>85401</v>
      </c>
      <c r="C570" s="4"/>
      <c r="D570" s="3" t="s">
        <v>199</v>
      </c>
      <c r="E570" s="5">
        <f>E571+E572+E573+E574+E575+E576+E577</f>
        <v>411195</v>
      </c>
      <c r="F570" s="5">
        <f>F571+F572+F573+F574+F575+F576+F577</f>
        <v>335784</v>
      </c>
      <c r="G570" s="52">
        <f t="shared" si="66"/>
        <v>81.66052602779703</v>
      </c>
      <c r="H570" s="89">
        <f t="shared" si="62"/>
        <v>1.7543749587672075</v>
      </c>
      <c r="I570" s="64">
        <f t="shared" si="67"/>
        <v>1.1691703052413887</v>
      </c>
      <c r="J570" s="77"/>
    </row>
    <row r="571" spans="1:10" ht="12.75">
      <c r="A571" s="126"/>
      <c r="B571" s="116"/>
      <c r="C571" s="4">
        <v>3020</v>
      </c>
      <c r="D571" s="4" t="s">
        <v>200</v>
      </c>
      <c r="E571" s="6">
        <v>22750</v>
      </c>
      <c r="F571" s="28">
        <v>18840</v>
      </c>
      <c r="G571" s="51">
        <f t="shared" si="66"/>
        <v>82.81318681318682</v>
      </c>
      <c r="H571" s="88">
        <f t="shared" si="62"/>
        <v>0.09706351077214939</v>
      </c>
      <c r="I571" s="34">
        <f t="shared" si="67"/>
        <v>0.06559922018543994</v>
      </c>
      <c r="J571" s="77"/>
    </row>
    <row r="572" spans="1:10" ht="12.75">
      <c r="A572" s="126"/>
      <c r="B572" s="116"/>
      <c r="C572" s="4">
        <v>4010</v>
      </c>
      <c r="D572" s="4" t="s">
        <v>189</v>
      </c>
      <c r="E572" s="6">
        <v>299600</v>
      </c>
      <c r="F572" s="28">
        <v>232507</v>
      </c>
      <c r="G572" s="51">
        <f t="shared" si="66"/>
        <v>77.6058077436582</v>
      </c>
      <c r="H572" s="88">
        <f t="shared" si="62"/>
        <v>1.2782517726301519</v>
      </c>
      <c r="I572" s="34">
        <f t="shared" si="67"/>
        <v>0.8095688900029768</v>
      </c>
      <c r="J572" s="77"/>
    </row>
    <row r="573" spans="1:10" ht="12.75">
      <c r="A573" s="126"/>
      <c r="B573" s="116"/>
      <c r="C573" s="4">
        <v>4040</v>
      </c>
      <c r="D573" s="4" t="s">
        <v>98</v>
      </c>
      <c r="E573" s="6">
        <v>20709</v>
      </c>
      <c r="F573" s="28">
        <v>22640</v>
      </c>
      <c r="G573" s="51">
        <f t="shared" si="66"/>
        <v>109.32444830749914</v>
      </c>
      <c r="H573" s="88">
        <f t="shared" si="62"/>
        <v>0.08835552723430513</v>
      </c>
      <c r="I573" s="34">
        <f t="shared" si="67"/>
        <v>0.07883048540330999</v>
      </c>
      <c r="J573" s="77"/>
    </row>
    <row r="574" spans="1:10" ht="12.75">
      <c r="A574" s="126"/>
      <c r="B574" s="116"/>
      <c r="C574" s="4">
        <v>4110</v>
      </c>
      <c r="D574" s="4" t="s">
        <v>190</v>
      </c>
      <c r="E574" s="6">
        <v>47598</v>
      </c>
      <c r="F574" s="28">
        <v>41380</v>
      </c>
      <c r="G574" s="51">
        <f t="shared" si="66"/>
        <v>86.93642590024791</v>
      </c>
      <c r="H574" s="88">
        <f t="shared" si="62"/>
        <v>0.20307819717506667</v>
      </c>
      <c r="I574" s="34">
        <f t="shared" si="67"/>
        <v>0.14408151439880598</v>
      </c>
      <c r="J574" s="77"/>
    </row>
    <row r="575" spans="1:10" ht="12.75">
      <c r="A575" s="126"/>
      <c r="B575" s="116"/>
      <c r="C575" s="4">
        <v>4120</v>
      </c>
      <c r="D575" s="4" t="s">
        <v>105</v>
      </c>
      <c r="E575" s="6">
        <v>4734</v>
      </c>
      <c r="F575" s="28">
        <v>6457</v>
      </c>
      <c r="G575" s="51">
        <f t="shared" si="66"/>
        <v>136.3962822137727</v>
      </c>
      <c r="H575" s="88">
        <f t="shared" si="62"/>
        <v>0.02019774329649913</v>
      </c>
      <c r="I575" s="34">
        <f t="shared" si="67"/>
        <v>0.02248270513468077</v>
      </c>
      <c r="J575" s="77"/>
    </row>
    <row r="576" spans="1:10" ht="12.75">
      <c r="A576" s="126"/>
      <c r="B576" s="116"/>
      <c r="C576" s="4">
        <v>4210</v>
      </c>
      <c r="D576" s="4" t="s">
        <v>76</v>
      </c>
      <c r="E576" s="6">
        <v>1000</v>
      </c>
      <c r="F576" s="28">
        <v>1000</v>
      </c>
      <c r="G576" s="51">
        <f t="shared" si="66"/>
        <v>100</v>
      </c>
      <c r="H576" s="88">
        <f t="shared" si="62"/>
        <v>0.0042665279460285446</v>
      </c>
      <c r="I576" s="34">
        <f t="shared" si="67"/>
        <v>0.003481911899439487</v>
      </c>
      <c r="J576" s="77"/>
    </row>
    <row r="577" spans="1:10" ht="12.75">
      <c r="A577" s="126"/>
      <c r="B577" s="116"/>
      <c r="C577" s="4">
        <v>4440</v>
      </c>
      <c r="D577" s="4" t="s">
        <v>201</v>
      </c>
      <c r="E577" s="6">
        <v>14804</v>
      </c>
      <c r="F577" s="28">
        <v>12960</v>
      </c>
      <c r="G577" s="51">
        <f t="shared" si="66"/>
        <v>87.54390705214807</v>
      </c>
      <c r="H577" s="88">
        <f t="shared" si="62"/>
        <v>0.06316167971300657</v>
      </c>
      <c r="I577" s="34">
        <f t="shared" si="67"/>
        <v>0.045125578216735754</v>
      </c>
      <c r="J577" s="77"/>
    </row>
    <row r="578" spans="1:10" ht="12.75">
      <c r="A578" s="126"/>
      <c r="B578" s="119">
        <v>85415</v>
      </c>
      <c r="C578" s="4"/>
      <c r="D578" s="3" t="s">
        <v>32</v>
      </c>
      <c r="E578" s="5">
        <f>E579+E580</f>
        <v>136446</v>
      </c>
      <c r="F578" s="5">
        <f>F579+F580</f>
        <v>10000</v>
      </c>
      <c r="G578" s="52">
        <f t="shared" si="66"/>
        <v>7.328906673702416</v>
      </c>
      <c r="H578" s="89">
        <f t="shared" si="62"/>
        <v>0.5821506721238108</v>
      </c>
      <c r="I578" s="64">
        <f t="shared" si="67"/>
        <v>0.034819118994394875</v>
      </c>
      <c r="J578" s="77"/>
    </row>
    <row r="579" spans="1:10" ht="12.75">
      <c r="A579" s="126"/>
      <c r="B579" s="119"/>
      <c r="C579" s="4">
        <v>3240</v>
      </c>
      <c r="D579" s="4" t="s">
        <v>202</v>
      </c>
      <c r="E579" s="6">
        <v>121870</v>
      </c>
      <c r="F579" s="28">
        <v>10000</v>
      </c>
      <c r="G579" s="51">
        <f t="shared" si="66"/>
        <v>8.205464839583163</v>
      </c>
      <c r="H579" s="88">
        <f t="shared" si="62"/>
        <v>0.5199617607824988</v>
      </c>
      <c r="I579" s="34">
        <f t="shared" si="67"/>
        <v>0.034819118994394875</v>
      </c>
      <c r="J579" s="77"/>
    </row>
    <row r="580" spans="1:10" ht="12.75">
      <c r="A580" s="126"/>
      <c r="B580" s="119"/>
      <c r="C580" s="4">
        <v>3260</v>
      </c>
      <c r="D580" s="4" t="s">
        <v>228</v>
      </c>
      <c r="E580" s="6">
        <v>14576</v>
      </c>
      <c r="F580" s="28"/>
      <c r="G580" s="51">
        <f t="shared" si="66"/>
        <v>0</v>
      </c>
      <c r="H580" s="88">
        <f t="shared" si="62"/>
        <v>0.06218891134131206</v>
      </c>
      <c r="I580" s="34">
        <f t="shared" si="67"/>
        <v>0</v>
      </c>
      <c r="J580" s="77"/>
    </row>
    <row r="581" spans="1:10" ht="12.75">
      <c r="A581" s="126"/>
      <c r="B581" s="113">
        <v>85446</v>
      </c>
      <c r="C581" s="4"/>
      <c r="D581" s="3" t="s">
        <v>203</v>
      </c>
      <c r="E581" s="5">
        <f>E582+E583</f>
        <v>2647</v>
      </c>
      <c r="F581" s="5">
        <f>F582+F583</f>
        <v>2140</v>
      </c>
      <c r="G581" s="51">
        <f t="shared" si="66"/>
        <v>80.84624102757839</v>
      </c>
      <c r="H581" s="89">
        <f aca="true" t="shared" si="68" ref="H581:H644">(E581/$E$691)*100</f>
        <v>0.011293499473137557</v>
      </c>
      <c r="I581" s="34">
        <f t="shared" si="67"/>
        <v>0.007451291464800502</v>
      </c>
      <c r="J581" s="77"/>
    </row>
    <row r="582" spans="1:10" ht="12.75">
      <c r="A582" s="126"/>
      <c r="B582" s="114"/>
      <c r="C582" s="4">
        <v>4300</v>
      </c>
      <c r="D582" s="4" t="s">
        <v>81</v>
      </c>
      <c r="E582" s="6">
        <v>2284</v>
      </c>
      <c r="F582" s="28">
        <v>1857</v>
      </c>
      <c r="G582" s="51">
        <f t="shared" si="66"/>
        <v>81.3047285464098</v>
      </c>
      <c r="H582" s="88">
        <f t="shared" si="68"/>
        <v>0.009744749828729195</v>
      </c>
      <c r="I582" s="34">
        <f t="shared" si="67"/>
        <v>0.006465910397259128</v>
      </c>
      <c r="J582" s="77"/>
    </row>
    <row r="583" spans="1:10" ht="12.75">
      <c r="A583" s="133"/>
      <c r="B583" s="112"/>
      <c r="C583" s="4">
        <v>4410</v>
      </c>
      <c r="D583" s="4" t="s">
        <v>124</v>
      </c>
      <c r="E583" s="6">
        <v>363</v>
      </c>
      <c r="F583" s="28">
        <v>283</v>
      </c>
      <c r="G583" s="51"/>
      <c r="H583" s="88">
        <f t="shared" si="68"/>
        <v>0.0015487496444083616</v>
      </c>
      <c r="I583" s="34"/>
      <c r="J583" s="77"/>
    </row>
    <row r="584" spans="1:10" ht="13.5" customHeight="1">
      <c r="A584" s="121">
        <v>900</v>
      </c>
      <c r="B584" s="3"/>
      <c r="C584" s="4"/>
      <c r="D584" s="3" t="s">
        <v>221</v>
      </c>
      <c r="E584" s="5">
        <f>E590+E600+E603+E605+E609+E615+E612</f>
        <v>782568.87</v>
      </c>
      <c r="F584" s="5">
        <f>F590+F600+F603+F605+F609+F615+F612</f>
        <v>5597090.45</v>
      </c>
      <c r="G584" s="52">
        <f>(F584/E584)*100</f>
        <v>715.2201760849496</v>
      </c>
      <c r="H584" s="89">
        <f t="shared" si="68"/>
        <v>3.338851953546979</v>
      </c>
      <c r="I584" s="64">
        <f aca="true" t="shared" si="69" ref="I584:I590">(F584/$F$691)*100</f>
        <v>19.488575840094118</v>
      </c>
      <c r="J584" s="77"/>
    </row>
    <row r="585" spans="1:10" s="69" customFormat="1" ht="12.75">
      <c r="A585" s="126"/>
      <c r="B585" s="4"/>
      <c r="C585" s="4"/>
      <c r="D585" s="8" t="s">
        <v>234</v>
      </c>
      <c r="E585" s="6">
        <f>E584-E586-E587</f>
        <v>554068.87</v>
      </c>
      <c r="F585" s="6">
        <f>F584-F586-F587</f>
        <v>720323.3200000003</v>
      </c>
      <c r="G585" s="51">
        <f>(F585/E585)*100</f>
        <v>130.00609833936355</v>
      </c>
      <c r="H585" s="88">
        <f t="shared" si="68"/>
        <v>2.3639503178794565</v>
      </c>
      <c r="I585" s="34">
        <f t="shared" si="69"/>
        <v>2.5081023393517587</v>
      </c>
      <c r="J585" s="77"/>
    </row>
    <row r="586" spans="1:10" s="69" customFormat="1" ht="12.75">
      <c r="A586" s="126"/>
      <c r="B586" s="4"/>
      <c r="C586" s="4"/>
      <c r="D586" s="8" t="s">
        <v>233</v>
      </c>
      <c r="E586" s="6">
        <f>E597+E598+E599</f>
        <v>94500</v>
      </c>
      <c r="F586" s="6">
        <f>F597+F598+F599</f>
        <v>4726767.13</v>
      </c>
      <c r="G586" s="51">
        <f>(F586/E586)*100</f>
        <v>5001.869978835979</v>
      </c>
      <c r="H586" s="88">
        <f t="shared" si="68"/>
        <v>0.4031868908996975</v>
      </c>
      <c r="I586" s="34">
        <f t="shared" si="69"/>
        <v>16.458186715826432</v>
      </c>
      <c r="J586" s="77"/>
    </row>
    <row r="587" spans="1:10" s="69" customFormat="1" ht="12.75">
      <c r="A587" s="126"/>
      <c r="B587" s="4"/>
      <c r="C587" s="4"/>
      <c r="D587" s="8" t="s">
        <v>238</v>
      </c>
      <c r="E587" s="6">
        <f>E596</f>
        <v>134000</v>
      </c>
      <c r="F587" s="6">
        <f>F596</f>
        <v>150000</v>
      </c>
      <c r="G587" s="51">
        <f>(F587/E587)*100</f>
        <v>111.94029850746267</v>
      </c>
      <c r="H587" s="88">
        <f t="shared" si="68"/>
        <v>0.571714744767825</v>
      </c>
      <c r="I587" s="34">
        <f t="shared" si="69"/>
        <v>0.5222867849159231</v>
      </c>
      <c r="J587" s="77"/>
    </row>
    <row r="588" spans="1:10" s="69" customFormat="1" ht="12.75">
      <c r="A588" s="126"/>
      <c r="B588" s="4"/>
      <c r="C588" s="4"/>
      <c r="D588" s="8" t="s">
        <v>270</v>
      </c>
      <c r="E588" s="27">
        <f>SUM(E585:E587)</f>
        <v>782568.87</v>
      </c>
      <c r="F588" s="27">
        <f>SUM(F585:F587)</f>
        <v>5597090.45</v>
      </c>
      <c r="G588" s="31">
        <f>(F588/E588)*100</f>
        <v>715.2201760849496</v>
      </c>
      <c r="H588" s="88">
        <f t="shared" si="68"/>
        <v>3.338851953546979</v>
      </c>
      <c r="I588" s="34">
        <f t="shared" si="69"/>
        <v>19.488575840094118</v>
      </c>
      <c r="J588" s="77"/>
    </row>
    <row r="589" spans="1:10" s="69" customFormat="1" ht="12.75">
      <c r="A589" s="126"/>
      <c r="B589" s="4"/>
      <c r="C589" s="4"/>
      <c r="D589" s="8" t="s">
        <v>249</v>
      </c>
      <c r="E589" s="6"/>
      <c r="F589" s="6"/>
      <c r="G589" s="51"/>
      <c r="H589" s="88">
        <f t="shared" si="68"/>
        <v>0</v>
      </c>
      <c r="I589" s="34">
        <f t="shared" si="69"/>
        <v>0</v>
      </c>
      <c r="J589" s="77"/>
    </row>
    <row r="590" spans="1:10" ht="12.75">
      <c r="A590" s="126"/>
      <c r="B590" s="113">
        <v>90001</v>
      </c>
      <c r="C590" s="3"/>
      <c r="D590" s="3" t="s">
        <v>33</v>
      </c>
      <c r="E590" s="5">
        <f>E594+E597+E598+E599+E592+E595+E593+E596+E591</f>
        <v>258565</v>
      </c>
      <c r="F590" s="5">
        <f>F594+F597+F598+F599+F592+F595+F593+F596+F591</f>
        <v>4984267.13</v>
      </c>
      <c r="G590" s="52">
        <f>(F590/E590)*100</f>
        <v>1927.6650474735557</v>
      </c>
      <c r="H590" s="89">
        <f t="shared" si="68"/>
        <v>1.1031747983648705</v>
      </c>
      <c r="I590" s="64">
        <f t="shared" si="69"/>
        <v>17.354779029932104</v>
      </c>
      <c r="J590" s="77"/>
    </row>
    <row r="591" spans="1:10" s="69" customFormat="1" ht="12.75">
      <c r="A591" s="126"/>
      <c r="B591" s="114"/>
      <c r="C591" s="4">
        <v>4150</v>
      </c>
      <c r="D591" s="4" t="s">
        <v>335</v>
      </c>
      <c r="E591" s="6">
        <v>0</v>
      </c>
      <c r="F591" s="6">
        <v>0</v>
      </c>
      <c r="G591" s="51"/>
      <c r="H591" s="88">
        <f t="shared" si="68"/>
        <v>0</v>
      </c>
      <c r="I591" s="34"/>
      <c r="J591" s="77"/>
    </row>
    <row r="592" spans="1:10" ht="12.75">
      <c r="A592" s="126"/>
      <c r="B592" s="114"/>
      <c r="C592" s="4">
        <v>4210</v>
      </c>
      <c r="D592" s="4" t="s">
        <v>76</v>
      </c>
      <c r="E592" s="6">
        <v>3000</v>
      </c>
      <c r="F592" s="28">
        <v>13500</v>
      </c>
      <c r="G592" s="51"/>
      <c r="H592" s="88">
        <f t="shared" si="68"/>
        <v>0.012799583838085632</v>
      </c>
      <c r="I592" s="34">
        <f aca="true" t="shared" si="70" ref="I592:I606">(F592/$F$691)*100</f>
        <v>0.047005810642433074</v>
      </c>
      <c r="J592" s="77"/>
    </row>
    <row r="593" spans="1:10" ht="12.75">
      <c r="A593" s="126"/>
      <c r="B593" s="114"/>
      <c r="C593" s="4">
        <v>4260</v>
      </c>
      <c r="D593" s="4" t="s">
        <v>77</v>
      </c>
      <c r="E593" s="6">
        <v>13000</v>
      </c>
      <c r="F593" s="28">
        <v>65000</v>
      </c>
      <c r="G593" s="51"/>
      <c r="H593" s="88">
        <f t="shared" si="68"/>
        <v>0.05546486329837108</v>
      </c>
      <c r="I593" s="34">
        <f t="shared" si="70"/>
        <v>0.22632427346356665</v>
      </c>
      <c r="J593" s="77"/>
    </row>
    <row r="594" spans="1:10" ht="12.75">
      <c r="A594" s="126"/>
      <c r="B594" s="114"/>
      <c r="C594" s="4">
        <v>4300</v>
      </c>
      <c r="D594" s="4" t="s">
        <v>89</v>
      </c>
      <c r="E594" s="6">
        <v>5000</v>
      </c>
      <c r="F594" s="28">
        <v>19000</v>
      </c>
      <c r="G594" s="51">
        <f>(F594/E594)*100</f>
        <v>380</v>
      </c>
      <c r="H594" s="88">
        <f t="shared" si="68"/>
        <v>0.021332639730142725</v>
      </c>
      <c r="I594" s="34">
        <f t="shared" si="70"/>
        <v>0.06615632608935025</v>
      </c>
      <c r="J594" s="77"/>
    </row>
    <row r="595" spans="1:10" ht="12.75" customHeight="1">
      <c r="A595" s="126"/>
      <c r="B595" s="114"/>
      <c r="C595" s="4">
        <v>4520</v>
      </c>
      <c r="D595" s="4" t="s">
        <v>103</v>
      </c>
      <c r="E595" s="6">
        <v>9065</v>
      </c>
      <c r="F595" s="28">
        <v>10000</v>
      </c>
      <c r="G595" s="51"/>
      <c r="H595" s="88">
        <f t="shared" si="68"/>
        <v>0.03867607583074875</v>
      </c>
      <c r="I595" s="34">
        <f t="shared" si="70"/>
        <v>0.034819118994394875</v>
      </c>
      <c r="J595" s="77"/>
    </row>
    <row r="596" spans="1:10" ht="24" customHeight="1">
      <c r="A596" s="126"/>
      <c r="B596" s="114"/>
      <c r="C596" s="4">
        <v>6010</v>
      </c>
      <c r="D596" s="4" t="s">
        <v>253</v>
      </c>
      <c r="E596" s="6">
        <v>134000</v>
      </c>
      <c r="F596" s="28">
        <v>150000</v>
      </c>
      <c r="G596" s="51"/>
      <c r="H596" s="88">
        <f t="shared" si="68"/>
        <v>0.571714744767825</v>
      </c>
      <c r="I596" s="34">
        <f t="shared" si="70"/>
        <v>0.5222867849159231</v>
      </c>
      <c r="J596" s="77"/>
    </row>
    <row r="597" spans="1:10" ht="15.75" customHeight="1">
      <c r="A597" s="126"/>
      <c r="B597" s="116"/>
      <c r="C597" s="46">
        <v>6050</v>
      </c>
      <c r="D597" s="4" t="s">
        <v>61</v>
      </c>
      <c r="E597" s="6">
        <v>75000</v>
      </c>
      <c r="F597" s="6">
        <v>654000</v>
      </c>
      <c r="G597" s="51">
        <f aca="true" t="shared" si="71" ref="G597:G606">(F597/E597)*100</f>
        <v>872.0000000000001</v>
      </c>
      <c r="H597" s="88">
        <f t="shared" si="68"/>
        <v>0.3199895959521408</v>
      </c>
      <c r="I597" s="34">
        <f t="shared" si="70"/>
        <v>2.277170382233425</v>
      </c>
      <c r="J597" s="77"/>
    </row>
    <row r="598" spans="1:10" ht="13.5" customHeight="1">
      <c r="A598" s="126"/>
      <c r="B598" s="116"/>
      <c r="C598" s="46">
        <v>6057</v>
      </c>
      <c r="D598" s="4" t="s">
        <v>62</v>
      </c>
      <c r="E598" s="6">
        <v>0</v>
      </c>
      <c r="F598" s="6">
        <v>1387230.89</v>
      </c>
      <c r="G598" s="51"/>
      <c r="H598" s="88">
        <f t="shared" si="68"/>
        <v>0</v>
      </c>
      <c r="I598" s="34">
        <f t="shared" si="70"/>
        <v>4.83021574316103</v>
      </c>
      <c r="J598" s="77"/>
    </row>
    <row r="599" spans="1:10" ht="25.5" customHeight="1">
      <c r="A599" s="126"/>
      <c r="B599" s="116"/>
      <c r="C599" s="46" t="s">
        <v>40</v>
      </c>
      <c r="D599" s="4" t="s">
        <v>63</v>
      </c>
      <c r="E599" s="6">
        <v>19500</v>
      </c>
      <c r="F599" s="6">
        <v>2685536.24</v>
      </c>
      <c r="G599" s="51">
        <f t="shared" si="71"/>
        <v>13771.98071794872</v>
      </c>
      <c r="H599" s="88">
        <f t="shared" si="68"/>
        <v>0.08319729494755662</v>
      </c>
      <c r="I599" s="34">
        <f t="shared" si="70"/>
        <v>9.350800590431978</v>
      </c>
      <c r="J599" s="77"/>
    </row>
    <row r="600" spans="1:10" ht="12.75">
      <c r="A600" s="126"/>
      <c r="B600" s="113" t="s">
        <v>204</v>
      </c>
      <c r="C600" s="3"/>
      <c r="D600" s="3" t="s">
        <v>205</v>
      </c>
      <c r="E600" s="5">
        <f>E601+E602</f>
        <v>70000</v>
      </c>
      <c r="F600" s="5">
        <f>F601+F602</f>
        <v>101680</v>
      </c>
      <c r="G600" s="52">
        <f t="shared" si="71"/>
        <v>145.25714285714287</v>
      </c>
      <c r="H600" s="89">
        <f t="shared" si="68"/>
        <v>0.2986569562219981</v>
      </c>
      <c r="I600" s="64">
        <f t="shared" si="70"/>
        <v>0.3540408019350071</v>
      </c>
      <c r="J600" s="77"/>
    </row>
    <row r="601" spans="1:10" ht="12.75">
      <c r="A601" s="126"/>
      <c r="B601" s="114"/>
      <c r="C601" s="4" t="s">
        <v>102</v>
      </c>
      <c r="D601" s="4" t="s">
        <v>107</v>
      </c>
      <c r="E601" s="6"/>
      <c r="F601" s="28">
        <v>18000</v>
      </c>
      <c r="G601" s="51"/>
      <c r="H601" s="88">
        <f t="shared" si="68"/>
        <v>0</v>
      </c>
      <c r="I601" s="34">
        <f t="shared" si="70"/>
        <v>0.06267441418991078</v>
      </c>
      <c r="J601" s="77"/>
    </row>
    <row r="602" spans="1:10" ht="12.75">
      <c r="A602" s="126"/>
      <c r="B602" s="114"/>
      <c r="C602" s="4" t="s">
        <v>80</v>
      </c>
      <c r="D602" s="4" t="s">
        <v>89</v>
      </c>
      <c r="E602" s="6">
        <v>70000</v>
      </c>
      <c r="F602" s="28">
        <v>83680</v>
      </c>
      <c r="G602" s="51">
        <f t="shared" si="71"/>
        <v>119.54285714285714</v>
      </c>
      <c r="H602" s="88">
        <f t="shared" si="68"/>
        <v>0.2986569562219981</v>
      </c>
      <c r="I602" s="34">
        <f t="shared" si="70"/>
        <v>0.29136638774509627</v>
      </c>
      <c r="J602" s="77"/>
    </row>
    <row r="603" spans="1:10" ht="12.75">
      <c r="A603" s="126"/>
      <c r="B603" s="113" t="s">
        <v>64</v>
      </c>
      <c r="C603" s="3"/>
      <c r="D603" s="3" t="s">
        <v>65</v>
      </c>
      <c r="E603" s="5">
        <f>E604</f>
        <v>170000</v>
      </c>
      <c r="F603" s="5">
        <f>F604</f>
        <v>193344</v>
      </c>
      <c r="G603" s="52">
        <f t="shared" si="71"/>
        <v>113.73176470588236</v>
      </c>
      <c r="H603" s="89">
        <f t="shared" si="68"/>
        <v>0.7253097508248526</v>
      </c>
      <c r="I603" s="64">
        <f t="shared" si="70"/>
        <v>0.6732067742852282</v>
      </c>
      <c r="J603" s="77"/>
    </row>
    <row r="604" spans="1:10" ht="12.75">
      <c r="A604" s="126"/>
      <c r="B604" s="114"/>
      <c r="C604" s="4" t="s">
        <v>80</v>
      </c>
      <c r="D604" s="4" t="s">
        <v>89</v>
      </c>
      <c r="E604" s="6">
        <v>170000</v>
      </c>
      <c r="F604" s="28">
        <v>193344</v>
      </c>
      <c r="G604" s="51">
        <f t="shared" si="71"/>
        <v>113.73176470588236</v>
      </c>
      <c r="H604" s="88">
        <f t="shared" si="68"/>
        <v>0.7253097508248526</v>
      </c>
      <c r="I604" s="34">
        <f t="shared" si="70"/>
        <v>0.6732067742852282</v>
      </c>
      <c r="J604" s="77"/>
    </row>
    <row r="605" spans="1:10" s="13" customFormat="1" ht="12" customHeight="1">
      <c r="A605" s="126"/>
      <c r="B605" s="113" t="s">
        <v>66</v>
      </c>
      <c r="C605" s="3"/>
      <c r="D605" s="3" t="s">
        <v>67</v>
      </c>
      <c r="E605" s="5">
        <f>E606+E608</f>
        <v>97000</v>
      </c>
      <c r="F605" s="5">
        <f>F606+F608</f>
        <v>108999.32</v>
      </c>
      <c r="G605" s="52">
        <f t="shared" si="71"/>
        <v>112.37043298969074</v>
      </c>
      <c r="H605" s="89">
        <f t="shared" si="68"/>
        <v>0.4138532107647688</v>
      </c>
      <c r="I605" s="64">
        <f t="shared" si="70"/>
        <v>0.3795260293388125</v>
      </c>
      <c r="J605" s="82"/>
    </row>
    <row r="606" spans="1:10" ht="12.75">
      <c r="A606" s="126"/>
      <c r="B606" s="114"/>
      <c r="C606" s="4" t="s">
        <v>102</v>
      </c>
      <c r="D606" s="4" t="s">
        <v>107</v>
      </c>
      <c r="E606" s="6">
        <v>2000</v>
      </c>
      <c r="F606" s="28">
        <v>8039.32</v>
      </c>
      <c r="G606" s="51">
        <f t="shared" si="71"/>
        <v>401.966</v>
      </c>
      <c r="H606" s="88">
        <f t="shared" si="68"/>
        <v>0.008533055892057089</v>
      </c>
      <c r="I606" s="34">
        <f t="shared" si="70"/>
        <v>0.02799220397140186</v>
      </c>
      <c r="J606" s="77"/>
    </row>
    <row r="607" spans="1:10" ht="12.75" customHeight="1">
      <c r="A607" s="126"/>
      <c r="B607" s="114"/>
      <c r="C607" s="4"/>
      <c r="D607" s="3" t="s">
        <v>296</v>
      </c>
      <c r="E607" s="5"/>
      <c r="F607" s="38">
        <v>7039.32</v>
      </c>
      <c r="G607" s="52"/>
      <c r="H607" s="89">
        <f t="shared" si="68"/>
        <v>0</v>
      </c>
      <c r="I607" s="64"/>
      <c r="J607" s="77">
        <v>7039.32</v>
      </c>
    </row>
    <row r="608" spans="1:10" ht="12.75">
      <c r="A608" s="126"/>
      <c r="B608" s="114"/>
      <c r="C608" s="4" t="s">
        <v>80</v>
      </c>
      <c r="D608" s="4" t="s">
        <v>206</v>
      </c>
      <c r="E608" s="6">
        <v>95000</v>
      </c>
      <c r="F608" s="28">
        <v>100960</v>
      </c>
      <c r="G608" s="51">
        <f>(F608/E608)*100</f>
        <v>106.27368421052633</v>
      </c>
      <c r="H608" s="88">
        <f t="shared" si="68"/>
        <v>0.40532015487271167</v>
      </c>
      <c r="I608" s="34">
        <f>(F608/$F$691)*100</f>
        <v>0.3515338253674106</v>
      </c>
      <c r="J608" s="77"/>
    </row>
    <row r="609" spans="1:10" s="13" customFormat="1" ht="12.75">
      <c r="A609" s="126"/>
      <c r="B609" s="119">
        <v>90015</v>
      </c>
      <c r="C609" s="3"/>
      <c r="D609" s="3" t="s">
        <v>68</v>
      </c>
      <c r="E609" s="5">
        <f>E610+E611</f>
        <v>115000</v>
      </c>
      <c r="F609" s="5">
        <f>F610+F611</f>
        <v>114000</v>
      </c>
      <c r="G609" s="52">
        <f>(F609/E609)*100</f>
        <v>99.1304347826087</v>
      </c>
      <c r="H609" s="89">
        <f t="shared" si="68"/>
        <v>0.49065071379328257</v>
      </c>
      <c r="I609" s="64">
        <f>(F609/$F$691)*100</f>
        <v>0.39693795653610153</v>
      </c>
      <c r="J609" s="82"/>
    </row>
    <row r="610" spans="1:10" ht="12.75">
      <c r="A610" s="126"/>
      <c r="B610" s="119"/>
      <c r="C610" s="4" t="s">
        <v>108</v>
      </c>
      <c r="D610" s="4" t="s">
        <v>207</v>
      </c>
      <c r="E610" s="6">
        <v>105000</v>
      </c>
      <c r="F610" s="28">
        <v>109000</v>
      </c>
      <c r="G610" s="51">
        <f>(F610/E610)*100</f>
        <v>103.80952380952382</v>
      </c>
      <c r="H610" s="88">
        <f t="shared" si="68"/>
        <v>0.44798543433299715</v>
      </c>
      <c r="I610" s="34">
        <f>(F610/$F$691)*100</f>
        <v>0.3795283970389041</v>
      </c>
      <c r="J610" s="77"/>
    </row>
    <row r="611" spans="1:10" ht="12.75">
      <c r="A611" s="126"/>
      <c r="B611" s="119"/>
      <c r="C611" s="4" t="s">
        <v>80</v>
      </c>
      <c r="D611" s="4" t="s">
        <v>81</v>
      </c>
      <c r="E611" s="6">
        <v>10000</v>
      </c>
      <c r="F611" s="28">
        <v>5000</v>
      </c>
      <c r="G611" s="51">
        <f>(F611/E611)*100</f>
        <v>50</v>
      </c>
      <c r="H611" s="88">
        <f t="shared" si="68"/>
        <v>0.04266527946028545</v>
      </c>
      <c r="I611" s="34">
        <f>(F611/$F$691)*100</f>
        <v>0.017409559497197438</v>
      </c>
      <c r="J611" s="77"/>
    </row>
    <row r="612" spans="1:10" s="13" customFormat="1" ht="24" customHeight="1">
      <c r="A612" s="126"/>
      <c r="B612" s="113">
        <v>90019</v>
      </c>
      <c r="C612" s="3"/>
      <c r="D612" s="3" t="s">
        <v>302</v>
      </c>
      <c r="E612" s="5">
        <f>E613+E614</f>
        <v>5723.87</v>
      </c>
      <c r="F612" s="5">
        <f>F613+F614</f>
        <v>9000</v>
      </c>
      <c r="G612" s="52"/>
      <c r="H612" s="89">
        <f t="shared" si="68"/>
        <v>0.024421051314434405</v>
      </c>
      <c r="I612" s="64"/>
      <c r="J612" s="82"/>
    </row>
    <row r="613" spans="1:10" s="69" customFormat="1" ht="12.75">
      <c r="A613" s="126"/>
      <c r="B613" s="114"/>
      <c r="C613" s="4">
        <v>4210</v>
      </c>
      <c r="D613" s="4" t="s">
        <v>76</v>
      </c>
      <c r="E613" s="6">
        <v>2189.7</v>
      </c>
      <c r="F613" s="28">
        <v>3500</v>
      </c>
      <c r="G613" s="51"/>
      <c r="H613" s="88">
        <f t="shared" si="68"/>
        <v>0.009342416243418705</v>
      </c>
      <c r="I613" s="34"/>
      <c r="J613" s="77"/>
    </row>
    <row r="614" spans="1:10" s="69" customFormat="1" ht="12.75">
      <c r="A614" s="126"/>
      <c r="B614" s="146"/>
      <c r="C614" s="4">
        <v>4300</v>
      </c>
      <c r="D614" s="4" t="s">
        <v>89</v>
      </c>
      <c r="E614" s="6">
        <v>3534.17</v>
      </c>
      <c r="F614" s="28">
        <v>5500</v>
      </c>
      <c r="G614" s="51"/>
      <c r="H614" s="88">
        <f t="shared" si="68"/>
        <v>0.015078635071015702</v>
      </c>
      <c r="I614" s="34"/>
      <c r="J614" s="77"/>
    </row>
    <row r="615" spans="1:10" ht="12.75">
      <c r="A615" s="126"/>
      <c r="B615" s="113" t="s">
        <v>69</v>
      </c>
      <c r="C615" s="3"/>
      <c r="D615" s="3" t="s">
        <v>9</v>
      </c>
      <c r="E615" s="5">
        <f>E616+E617+E618</f>
        <v>66280</v>
      </c>
      <c r="F615" s="5">
        <f>F616+F617+F618</f>
        <v>85800</v>
      </c>
      <c r="G615" s="52">
        <f aca="true" t="shared" si="72" ref="G615:G622">(F615/E615)*100</f>
        <v>129.45081472540735</v>
      </c>
      <c r="H615" s="89">
        <f t="shared" si="68"/>
        <v>0.28278547226277195</v>
      </c>
      <c r="I615" s="64">
        <f aca="true" t="shared" si="73" ref="I615:I626">(F615/$F$691)*100</f>
        <v>0.298748040971908</v>
      </c>
      <c r="J615" s="77"/>
    </row>
    <row r="616" spans="1:10" ht="12.75">
      <c r="A616" s="126"/>
      <c r="B616" s="114"/>
      <c r="C616" s="4" t="s">
        <v>102</v>
      </c>
      <c r="D616" s="4" t="s">
        <v>107</v>
      </c>
      <c r="E616" s="6">
        <v>2200</v>
      </c>
      <c r="F616" s="28">
        <v>2000</v>
      </c>
      <c r="G616" s="51">
        <f t="shared" si="72"/>
        <v>90.9090909090909</v>
      </c>
      <c r="H616" s="88">
        <f t="shared" si="68"/>
        <v>0.009386361481262798</v>
      </c>
      <c r="I616" s="34">
        <f t="shared" si="73"/>
        <v>0.006963823798878974</v>
      </c>
      <c r="J616" s="77"/>
    </row>
    <row r="617" spans="1:10" ht="12.75">
      <c r="A617" s="126"/>
      <c r="B617" s="114"/>
      <c r="C617" s="4" t="s">
        <v>108</v>
      </c>
      <c r="D617" s="4" t="s">
        <v>77</v>
      </c>
      <c r="E617" s="6">
        <v>400</v>
      </c>
      <c r="F617" s="28">
        <v>400</v>
      </c>
      <c r="G617" s="51">
        <f t="shared" si="72"/>
        <v>100</v>
      </c>
      <c r="H617" s="88">
        <f t="shared" si="68"/>
        <v>0.0017066111784114176</v>
      </c>
      <c r="I617" s="34">
        <f t="shared" si="73"/>
        <v>0.001392764759775795</v>
      </c>
      <c r="J617" s="77"/>
    </row>
    <row r="618" spans="1:10" ht="12.75">
      <c r="A618" s="126"/>
      <c r="B618" s="114"/>
      <c r="C618" s="4" t="s">
        <v>80</v>
      </c>
      <c r="D618" s="4" t="s">
        <v>89</v>
      </c>
      <c r="E618" s="6">
        <v>63680</v>
      </c>
      <c r="F618" s="28">
        <v>83400</v>
      </c>
      <c r="G618" s="51">
        <f t="shared" si="72"/>
        <v>130.9673366834171</v>
      </c>
      <c r="H618" s="88">
        <f t="shared" si="68"/>
        <v>0.2716924996030977</v>
      </c>
      <c r="I618" s="34">
        <f t="shared" si="73"/>
        <v>0.2903914524132532</v>
      </c>
      <c r="J618" s="77"/>
    </row>
    <row r="619" spans="1:10" s="13" customFormat="1" ht="12" customHeight="1">
      <c r="A619" s="121">
        <v>921</v>
      </c>
      <c r="B619" s="3"/>
      <c r="C619" s="3"/>
      <c r="D619" s="3" t="s">
        <v>34</v>
      </c>
      <c r="E619" s="5">
        <f>E625+E634+E637</f>
        <v>882035.4</v>
      </c>
      <c r="F619" s="5">
        <f>F625+F634+F637</f>
        <v>789614.5900000001</v>
      </c>
      <c r="G619" s="52">
        <f t="shared" si="72"/>
        <v>89.52187066414795</v>
      </c>
      <c r="H619" s="89">
        <f t="shared" si="68"/>
        <v>3.763228683486466</v>
      </c>
      <c r="I619" s="64">
        <f t="shared" si="73"/>
        <v>2.7493684368920324</v>
      </c>
      <c r="J619" s="77"/>
    </row>
    <row r="620" spans="1:10" s="69" customFormat="1" ht="12.75">
      <c r="A620" s="126"/>
      <c r="B620" s="46"/>
      <c r="C620" s="4"/>
      <c r="D620" s="8" t="s">
        <v>234</v>
      </c>
      <c r="E620" s="6">
        <f>E626+E627+E635+E638</f>
        <v>679735</v>
      </c>
      <c r="F620" s="6">
        <f>F626+F627+F635+F638</f>
        <v>755207</v>
      </c>
      <c r="G620" s="51">
        <f t="shared" si="72"/>
        <v>111.10315049247133</v>
      </c>
      <c r="H620" s="88">
        <f t="shared" si="68"/>
        <v>2.9001083733937127</v>
      </c>
      <c r="I620" s="34">
        <f t="shared" si="73"/>
        <v>2.6295642398399965</v>
      </c>
      <c r="J620" s="77"/>
    </row>
    <row r="621" spans="1:10" s="69" customFormat="1" ht="12.75">
      <c r="A621" s="126"/>
      <c r="B621" s="46"/>
      <c r="C621" s="4"/>
      <c r="D621" s="8" t="s">
        <v>233</v>
      </c>
      <c r="E621" s="6">
        <f>E628+E630</f>
        <v>3500</v>
      </c>
      <c r="F621" s="6">
        <f>F628+F630</f>
        <v>34407.590000000004</v>
      </c>
      <c r="G621" s="51">
        <f t="shared" si="72"/>
        <v>983.0740000000001</v>
      </c>
      <c r="H621" s="88">
        <f t="shared" si="68"/>
        <v>0.014932847811099907</v>
      </c>
      <c r="I621" s="34">
        <f t="shared" si="73"/>
        <v>0.11980419705203511</v>
      </c>
      <c r="J621" s="77"/>
    </row>
    <row r="622" spans="1:10" s="69" customFormat="1" ht="12.75">
      <c r="A622" s="126"/>
      <c r="B622" s="46"/>
      <c r="C622" s="4"/>
      <c r="D622" s="8" t="s">
        <v>237</v>
      </c>
      <c r="E622" s="6">
        <f>E633+E632+E636</f>
        <v>198800.4</v>
      </c>
      <c r="F622" s="6">
        <f>F633+F632+F636</f>
        <v>0</v>
      </c>
      <c r="G622" s="51">
        <f t="shared" si="72"/>
        <v>0</v>
      </c>
      <c r="H622" s="88">
        <f t="shared" si="68"/>
        <v>0.848187462281653</v>
      </c>
      <c r="I622" s="34">
        <f t="shared" si="73"/>
        <v>0</v>
      </c>
      <c r="J622" s="77"/>
    </row>
    <row r="623" spans="1:10" s="69" customFormat="1" ht="12.75">
      <c r="A623" s="126"/>
      <c r="B623" s="46"/>
      <c r="C623" s="4"/>
      <c r="D623" s="42" t="s">
        <v>263</v>
      </c>
      <c r="E623" s="25">
        <f>SUM(E620:E622)</f>
        <v>882035.4</v>
      </c>
      <c r="F623" s="25">
        <f>SUM(F620:F622)</f>
        <v>789614.59</v>
      </c>
      <c r="G623" s="51"/>
      <c r="H623" s="88">
        <f t="shared" si="68"/>
        <v>3.763228683486466</v>
      </c>
      <c r="I623" s="34">
        <f t="shared" si="73"/>
        <v>2.749368436892032</v>
      </c>
      <c r="J623" s="77"/>
    </row>
    <row r="624" spans="1:10" s="69" customFormat="1" ht="12.75">
      <c r="A624" s="126"/>
      <c r="B624" s="46"/>
      <c r="C624" s="4"/>
      <c r="D624" s="8" t="s">
        <v>248</v>
      </c>
      <c r="E624" s="6">
        <f>E626+E635+E638</f>
        <v>679735</v>
      </c>
      <c r="F624" s="6">
        <f>F626+F635+F638</f>
        <v>744810</v>
      </c>
      <c r="G624" s="51">
        <f>(F624/E624)*100</f>
        <v>109.57358382310754</v>
      </c>
      <c r="H624" s="88">
        <f t="shared" si="68"/>
        <v>2.9001083733937127</v>
      </c>
      <c r="I624" s="34">
        <f t="shared" si="73"/>
        <v>2.5933628018215247</v>
      </c>
      <c r="J624" s="77"/>
    </row>
    <row r="625" spans="1:10" ht="13.5" customHeight="1">
      <c r="A625" s="126"/>
      <c r="B625" s="115" t="s">
        <v>70</v>
      </c>
      <c r="C625" s="3"/>
      <c r="D625" s="3" t="s">
        <v>71</v>
      </c>
      <c r="E625" s="5">
        <f>E626+E633+E628+E630+E632+E627</f>
        <v>664297.4</v>
      </c>
      <c r="F625" s="5">
        <f>F626+F633+F628+F630+F632+F627</f>
        <v>565614.5900000001</v>
      </c>
      <c r="G625" s="52">
        <f>(F625/E625)*100</f>
        <v>85.14478454981158</v>
      </c>
      <c r="H625" s="89">
        <f t="shared" si="68"/>
        <v>2.8342434215741026</v>
      </c>
      <c r="I625" s="64">
        <f t="shared" si="73"/>
        <v>1.969420171417587</v>
      </c>
      <c r="J625" s="77"/>
    </row>
    <row r="626" spans="1:10" ht="14.25" customHeight="1">
      <c r="A626" s="126"/>
      <c r="B626" s="116"/>
      <c r="C626" s="4" t="s">
        <v>208</v>
      </c>
      <c r="D626" s="4" t="s">
        <v>209</v>
      </c>
      <c r="E626" s="6">
        <v>465997</v>
      </c>
      <c r="F626" s="28">
        <v>520810</v>
      </c>
      <c r="G626" s="51">
        <f>(F626/E626)*100</f>
        <v>111.76252207632238</v>
      </c>
      <c r="H626" s="88">
        <f t="shared" si="68"/>
        <v>1.9881892232654637</v>
      </c>
      <c r="I626" s="34">
        <f t="shared" si="73"/>
        <v>1.8134145363470793</v>
      </c>
      <c r="J626" s="77"/>
    </row>
    <row r="627" spans="1:10" ht="12.75" customHeight="1">
      <c r="A627" s="126"/>
      <c r="B627" s="116"/>
      <c r="C627" s="4">
        <v>4210</v>
      </c>
      <c r="D627" s="3" t="s">
        <v>296</v>
      </c>
      <c r="E627" s="5"/>
      <c r="F627" s="38">
        <v>10397</v>
      </c>
      <c r="G627" s="52"/>
      <c r="H627" s="89">
        <f t="shared" si="68"/>
        <v>0</v>
      </c>
      <c r="I627" s="64"/>
      <c r="J627" s="77">
        <v>10397</v>
      </c>
    </row>
    <row r="628" spans="1:10" ht="12.75" customHeight="1">
      <c r="A628" s="126"/>
      <c r="B628" s="116"/>
      <c r="C628" s="24">
        <v>6050</v>
      </c>
      <c r="D628" s="4" t="s">
        <v>72</v>
      </c>
      <c r="E628" s="25">
        <v>3500</v>
      </c>
      <c r="F628" s="25">
        <f>F629</f>
        <v>13416.28</v>
      </c>
      <c r="G628" s="50">
        <f>(F628/E628)*100</f>
        <v>383.3222857142857</v>
      </c>
      <c r="H628" s="88">
        <f t="shared" si="68"/>
        <v>0.014932847811099907</v>
      </c>
      <c r="I628" s="34">
        <f aca="true" t="shared" si="74" ref="I628:I635">(F628/$F$691)*100</f>
        <v>0.046714304978212</v>
      </c>
      <c r="J628" s="77"/>
    </row>
    <row r="629" spans="1:10" ht="12" customHeight="1">
      <c r="A629" s="126"/>
      <c r="B629" s="116"/>
      <c r="C629" s="4"/>
      <c r="D629" s="3" t="s">
        <v>296</v>
      </c>
      <c r="E629" s="5"/>
      <c r="F629" s="38">
        <v>13416.28</v>
      </c>
      <c r="G629" s="52"/>
      <c r="H629" s="89">
        <f t="shared" si="68"/>
        <v>0</v>
      </c>
      <c r="I629" s="64">
        <f t="shared" si="74"/>
        <v>0.046714304978212</v>
      </c>
      <c r="J629" s="77">
        <v>13416.28</v>
      </c>
    </row>
    <row r="630" spans="1:10" ht="12" customHeight="1">
      <c r="A630" s="126"/>
      <c r="B630" s="116"/>
      <c r="C630" s="24">
        <v>6060</v>
      </c>
      <c r="D630" s="4" t="s">
        <v>57</v>
      </c>
      <c r="E630" s="25"/>
      <c r="F630" s="36">
        <f>F631</f>
        <v>20991.31</v>
      </c>
      <c r="G630" s="51"/>
      <c r="H630" s="88">
        <f t="shared" si="68"/>
        <v>0</v>
      </c>
      <c r="I630" s="34">
        <f t="shared" si="74"/>
        <v>0.0730898920738231</v>
      </c>
      <c r="J630" s="77"/>
    </row>
    <row r="631" spans="1:10" ht="15" customHeight="1">
      <c r="A631" s="126"/>
      <c r="B631" s="116"/>
      <c r="C631" s="4"/>
      <c r="D631" s="3" t="s">
        <v>296</v>
      </c>
      <c r="E631" s="5"/>
      <c r="F631" s="38">
        <v>20991.31</v>
      </c>
      <c r="G631" s="52"/>
      <c r="H631" s="89">
        <f t="shared" si="68"/>
        <v>0</v>
      </c>
      <c r="I631" s="64">
        <f t="shared" si="74"/>
        <v>0.0730898920738231</v>
      </c>
      <c r="J631" s="77">
        <v>20991.31</v>
      </c>
    </row>
    <row r="632" spans="1:10" ht="37.5" customHeight="1">
      <c r="A632" s="126"/>
      <c r="B632" s="116"/>
      <c r="C632" s="24">
        <v>6220</v>
      </c>
      <c r="D632" s="4" t="s">
        <v>301</v>
      </c>
      <c r="E632" s="25">
        <v>47080</v>
      </c>
      <c r="F632" s="25"/>
      <c r="G632" s="51"/>
      <c r="H632" s="88">
        <f t="shared" si="68"/>
        <v>0.20086813569902387</v>
      </c>
      <c r="I632" s="34">
        <f t="shared" si="74"/>
        <v>0</v>
      </c>
      <c r="J632" s="77"/>
    </row>
    <row r="633" spans="1:10" s="69" customFormat="1" ht="36.75" customHeight="1">
      <c r="A633" s="126"/>
      <c r="B633" s="116"/>
      <c r="C633" s="22">
        <v>6229</v>
      </c>
      <c r="D633" s="4" t="s">
        <v>301</v>
      </c>
      <c r="E633" s="44">
        <v>147720.4</v>
      </c>
      <c r="F633" s="44"/>
      <c r="G633" s="51">
        <f>(F633/E633)*100</f>
        <v>0</v>
      </c>
      <c r="H633" s="88">
        <f t="shared" si="68"/>
        <v>0.6302532147985149</v>
      </c>
      <c r="I633" s="34">
        <f t="shared" si="74"/>
        <v>0</v>
      </c>
      <c r="J633" s="77"/>
    </row>
    <row r="634" spans="1:10" ht="12.75">
      <c r="A634" s="126"/>
      <c r="B634" s="113" t="s">
        <v>210</v>
      </c>
      <c r="C634" s="4"/>
      <c r="D634" s="3" t="s">
        <v>211</v>
      </c>
      <c r="E634" s="5">
        <f>E635+E636</f>
        <v>202738</v>
      </c>
      <c r="F634" s="5">
        <f>F635+F636</f>
        <v>204000</v>
      </c>
      <c r="G634" s="52">
        <f>(F634/E634)*100</f>
        <v>100.62247827245017</v>
      </c>
      <c r="H634" s="89">
        <f t="shared" si="68"/>
        <v>0.8649873427219351</v>
      </c>
      <c r="I634" s="64">
        <f t="shared" si="74"/>
        <v>0.7103100274856553</v>
      </c>
      <c r="J634" s="77"/>
    </row>
    <row r="635" spans="1:10" ht="13.5" customHeight="1">
      <c r="A635" s="126"/>
      <c r="B635" s="114"/>
      <c r="C635" s="4" t="s">
        <v>208</v>
      </c>
      <c r="D635" s="4" t="s">
        <v>209</v>
      </c>
      <c r="E635" s="6">
        <v>198738</v>
      </c>
      <c r="F635" s="28">
        <v>204000</v>
      </c>
      <c r="G635" s="51">
        <f>(F635/E635)*100</f>
        <v>102.64770703136794</v>
      </c>
      <c r="H635" s="88">
        <f t="shared" si="68"/>
        <v>0.8479212309378209</v>
      </c>
      <c r="I635" s="34">
        <f t="shared" si="74"/>
        <v>0.7103100274856553</v>
      </c>
      <c r="J635" s="77"/>
    </row>
    <row r="636" spans="1:10" ht="45">
      <c r="A636" s="126"/>
      <c r="B636" s="75"/>
      <c r="C636" s="4">
        <v>6220</v>
      </c>
      <c r="D636" s="4" t="s">
        <v>301</v>
      </c>
      <c r="E636" s="6">
        <v>4000</v>
      </c>
      <c r="F636" s="28"/>
      <c r="G636" s="51"/>
      <c r="H636" s="88">
        <f t="shared" si="68"/>
        <v>0.017066111784114178</v>
      </c>
      <c r="I636" s="34"/>
      <c r="J636" s="77"/>
    </row>
    <row r="637" spans="1:10" ht="12.75">
      <c r="A637" s="126"/>
      <c r="B637" s="113" t="s">
        <v>212</v>
      </c>
      <c r="C637" s="4"/>
      <c r="D637" s="3" t="s">
        <v>35</v>
      </c>
      <c r="E637" s="5">
        <f>E638</f>
        <v>15000</v>
      </c>
      <c r="F637" s="5">
        <f>F638</f>
        <v>20000</v>
      </c>
      <c r="G637" s="52">
        <f aca="true" t="shared" si="75" ref="G637:G673">(F637/E637)*100</f>
        <v>133.33333333333331</v>
      </c>
      <c r="H637" s="89">
        <f t="shared" si="68"/>
        <v>0.06399791919042817</v>
      </c>
      <c r="I637" s="64">
        <f aca="true" t="shared" si="76" ref="I637:I664">(F637/$F$691)*100</f>
        <v>0.06963823798878975</v>
      </c>
      <c r="J637" s="77"/>
    </row>
    <row r="638" spans="1:10" ht="38.25" customHeight="1">
      <c r="A638" s="126"/>
      <c r="B638" s="118"/>
      <c r="C638" s="4">
        <v>2720</v>
      </c>
      <c r="D638" s="4" t="s">
        <v>213</v>
      </c>
      <c r="E638" s="6">
        <v>15000</v>
      </c>
      <c r="F638" s="28">
        <v>20000</v>
      </c>
      <c r="G638" s="51">
        <f t="shared" si="75"/>
        <v>133.33333333333331</v>
      </c>
      <c r="H638" s="88">
        <f t="shared" si="68"/>
        <v>0.06399791919042817</v>
      </c>
      <c r="I638" s="34">
        <f t="shared" si="76"/>
        <v>0.06963823798878975</v>
      </c>
      <c r="J638" s="77"/>
    </row>
    <row r="639" spans="1:10" ht="12.75">
      <c r="A639" s="121">
        <v>926</v>
      </c>
      <c r="B639" s="3"/>
      <c r="C639" s="4"/>
      <c r="D639" s="3" t="s">
        <v>222</v>
      </c>
      <c r="E639" s="5">
        <f>E668+E674+E644</f>
        <v>1177866.21</v>
      </c>
      <c r="F639" s="5">
        <f>F668+F674+F644</f>
        <v>1683797.54</v>
      </c>
      <c r="G639" s="52">
        <f t="shared" si="75"/>
        <v>142.953208582153</v>
      </c>
      <c r="H639" s="89">
        <f t="shared" si="68"/>
        <v>5.025399101647726</v>
      </c>
      <c r="I639" s="64">
        <f t="shared" si="76"/>
        <v>5.862834690772936</v>
      </c>
      <c r="J639" s="77"/>
    </row>
    <row r="640" spans="1:10" ht="12.75">
      <c r="A640" s="126"/>
      <c r="B640" s="3"/>
      <c r="C640" s="4"/>
      <c r="D640" s="8" t="s">
        <v>234</v>
      </c>
      <c r="E640" s="6">
        <f>E639-E641</f>
        <v>1005768.44</v>
      </c>
      <c r="F640" s="6">
        <f>F639-F641</f>
        <v>1112417</v>
      </c>
      <c r="G640" s="51">
        <f t="shared" si="75"/>
        <v>110.6036892547553</v>
      </c>
      <c r="H640" s="88">
        <f t="shared" si="68"/>
        <v>4.291139156493533</v>
      </c>
      <c r="I640" s="34">
        <f t="shared" si="76"/>
        <v>3.8733379894387765</v>
      </c>
      <c r="J640" s="77"/>
    </row>
    <row r="641" spans="1:10" ht="12.75">
      <c r="A641" s="126"/>
      <c r="B641" s="3"/>
      <c r="C641" s="4"/>
      <c r="D641" s="8" t="s">
        <v>233</v>
      </c>
      <c r="E641" s="6">
        <f>E666+E667+E665+E689</f>
        <v>172097.77000000002</v>
      </c>
      <c r="F641" s="6">
        <f>F666+F667+F665+F689</f>
        <v>571380.54</v>
      </c>
      <c r="G641" s="51">
        <f t="shared" si="75"/>
        <v>332.00926426879323</v>
      </c>
      <c r="H641" s="88">
        <f t="shared" si="68"/>
        <v>0.734259945154193</v>
      </c>
      <c r="I641" s="34">
        <f t="shared" si="76"/>
        <v>1.9894967013341602</v>
      </c>
      <c r="J641" s="77"/>
    </row>
    <row r="642" spans="1:10" ht="12.75">
      <c r="A642" s="126"/>
      <c r="B642" s="3"/>
      <c r="C642" s="4"/>
      <c r="D642" s="23" t="s">
        <v>264</v>
      </c>
      <c r="E642" s="26">
        <f>SUM(E640:E641)</f>
        <v>1177866.21</v>
      </c>
      <c r="F642" s="26">
        <f>SUM(F640:F641)</f>
        <v>1683797.54</v>
      </c>
      <c r="G642" s="51">
        <f t="shared" si="75"/>
        <v>142.953208582153</v>
      </c>
      <c r="H642" s="88">
        <f t="shared" si="68"/>
        <v>5.025399101647726</v>
      </c>
      <c r="I642" s="34">
        <f t="shared" si="76"/>
        <v>5.862834690772936</v>
      </c>
      <c r="J642" s="77"/>
    </row>
    <row r="643" spans="1:10" ht="12.75">
      <c r="A643" s="126"/>
      <c r="B643" s="3"/>
      <c r="C643" s="4"/>
      <c r="D643" s="8" t="s">
        <v>247</v>
      </c>
      <c r="E643" s="6">
        <f>E669</f>
        <v>43720</v>
      </c>
      <c r="F643" s="6">
        <f>F669</f>
        <v>45000</v>
      </c>
      <c r="G643" s="51">
        <f t="shared" si="75"/>
        <v>102.9277218664227</v>
      </c>
      <c r="H643" s="88">
        <f t="shared" si="68"/>
        <v>0.186532601800368</v>
      </c>
      <c r="I643" s="34">
        <f t="shared" si="76"/>
        <v>0.15668603547477694</v>
      </c>
      <c r="J643" s="77"/>
    </row>
    <row r="644" spans="1:10" ht="12.75">
      <c r="A644" s="126"/>
      <c r="B644" s="113">
        <v>92601</v>
      </c>
      <c r="C644" s="24"/>
      <c r="D644" s="42" t="s">
        <v>300</v>
      </c>
      <c r="E644" s="25">
        <f>E645+E646+E648+E649+E650+E651+E653+E654+E655+E656+E657+E658+E659+E660+E661+E662+E647+E667+E666+E664+E663+E665</f>
        <v>789192.52</v>
      </c>
      <c r="F644" s="25">
        <f>F645+F646+F648+F649+F650+F651+F653+F654+F655+F656+F657+F658+F659+F660+F661+F662+F647+F667+F666+F664+F663+F665</f>
        <v>1208630.55</v>
      </c>
      <c r="G644" s="52">
        <f t="shared" si="75"/>
        <v>153.14774524218754</v>
      </c>
      <c r="H644" s="89">
        <f t="shared" si="68"/>
        <v>3.367111941376691</v>
      </c>
      <c r="I644" s="64">
        <f t="shared" si="76"/>
        <v>4.208345094071092</v>
      </c>
      <c r="J644" s="77"/>
    </row>
    <row r="645" spans="1:10" ht="15.75" customHeight="1">
      <c r="A645" s="126"/>
      <c r="B645" s="114"/>
      <c r="C645" s="4">
        <v>3020</v>
      </c>
      <c r="D645" s="4" t="s">
        <v>158</v>
      </c>
      <c r="E645" s="6">
        <v>3060</v>
      </c>
      <c r="F645" s="6">
        <v>3480</v>
      </c>
      <c r="G645" s="51">
        <f t="shared" si="75"/>
        <v>113.72549019607843</v>
      </c>
      <c r="H645" s="88">
        <f aca="true" t="shared" si="77" ref="H645:H708">(E645/$E$691)*100</f>
        <v>0.013055575514847345</v>
      </c>
      <c r="I645" s="34">
        <f t="shared" si="76"/>
        <v>0.012117053410049415</v>
      </c>
      <c r="J645" s="77"/>
    </row>
    <row r="646" spans="1:10" ht="12.75">
      <c r="A646" s="126"/>
      <c r="B646" s="114"/>
      <c r="C646" s="4">
        <v>4010</v>
      </c>
      <c r="D646" s="4" t="s">
        <v>96</v>
      </c>
      <c r="E646" s="6">
        <v>244809.3</v>
      </c>
      <c r="F646" s="6">
        <v>256340</v>
      </c>
      <c r="G646" s="51">
        <f t="shared" si="75"/>
        <v>104.71007433132647</v>
      </c>
      <c r="H646" s="88">
        <f t="shared" si="77"/>
        <v>1.0444857198976858</v>
      </c>
      <c r="I646" s="34">
        <f t="shared" si="76"/>
        <v>0.8925532963023182</v>
      </c>
      <c r="J646" s="77"/>
    </row>
    <row r="647" spans="1:10" ht="12.75">
      <c r="A647" s="126"/>
      <c r="B647" s="114"/>
      <c r="C647" s="4">
        <v>4040</v>
      </c>
      <c r="D647" s="4" t="s">
        <v>159</v>
      </c>
      <c r="E647" s="6">
        <v>17893.72</v>
      </c>
      <c r="F647" s="6">
        <v>20900</v>
      </c>
      <c r="G647" s="51">
        <f t="shared" si="75"/>
        <v>116.80075467817758</v>
      </c>
      <c r="H647" s="88">
        <f t="shared" si="77"/>
        <v>0.07634405643840989</v>
      </c>
      <c r="I647" s="34">
        <f t="shared" si="76"/>
        <v>0.07277195869828527</v>
      </c>
      <c r="J647" s="77"/>
    </row>
    <row r="648" spans="1:10" ht="12.75">
      <c r="A648" s="126"/>
      <c r="B648" s="114"/>
      <c r="C648" s="4">
        <v>4110</v>
      </c>
      <c r="D648" s="4" t="s">
        <v>86</v>
      </c>
      <c r="E648" s="6">
        <v>41325</v>
      </c>
      <c r="F648" s="6">
        <v>42950</v>
      </c>
      <c r="G648" s="51">
        <f t="shared" si="75"/>
        <v>103.93224440411373</v>
      </c>
      <c r="H648" s="88">
        <f t="shared" si="77"/>
        <v>0.1763142673696296</v>
      </c>
      <c r="I648" s="34">
        <f t="shared" si="76"/>
        <v>0.14954811608092597</v>
      </c>
      <c r="J648" s="77"/>
    </row>
    <row r="649" spans="1:10" ht="12.75">
      <c r="A649" s="126"/>
      <c r="B649" s="114"/>
      <c r="C649" s="4">
        <v>4120</v>
      </c>
      <c r="D649" s="4" t="s">
        <v>105</v>
      </c>
      <c r="E649" s="6">
        <v>6436</v>
      </c>
      <c r="F649" s="6">
        <v>6690</v>
      </c>
      <c r="G649" s="51">
        <f t="shared" si="75"/>
        <v>103.94655065257925</v>
      </c>
      <c r="H649" s="88">
        <f t="shared" si="77"/>
        <v>0.027459373860639714</v>
      </c>
      <c r="I649" s="34">
        <f t="shared" si="76"/>
        <v>0.023293990607250167</v>
      </c>
      <c r="J649" s="77"/>
    </row>
    <row r="650" spans="1:10" ht="12.75">
      <c r="A650" s="126"/>
      <c r="B650" s="114"/>
      <c r="C650" s="4">
        <v>4170</v>
      </c>
      <c r="D650" s="4" t="s">
        <v>88</v>
      </c>
      <c r="E650" s="6">
        <v>19709.73</v>
      </c>
      <c r="F650" s="6">
        <v>29900</v>
      </c>
      <c r="G650" s="51">
        <f t="shared" si="75"/>
        <v>151.7017229561237</v>
      </c>
      <c r="H650" s="88">
        <f t="shared" si="77"/>
        <v>0.08409211385367718</v>
      </c>
      <c r="I650" s="34">
        <f t="shared" si="76"/>
        <v>0.10410916579324067</v>
      </c>
      <c r="J650" s="77"/>
    </row>
    <row r="651" spans="1:10" ht="12.75">
      <c r="A651" s="126"/>
      <c r="B651" s="114"/>
      <c r="C651" s="4">
        <v>4210</v>
      </c>
      <c r="D651" s="4" t="s">
        <v>76</v>
      </c>
      <c r="E651" s="6">
        <v>154000</v>
      </c>
      <c r="F651" s="6">
        <v>158300</v>
      </c>
      <c r="G651" s="51">
        <f t="shared" si="75"/>
        <v>102.79220779220779</v>
      </c>
      <c r="H651" s="88">
        <f t="shared" si="77"/>
        <v>0.6570453036883959</v>
      </c>
      <c r="I651" s="34">
        <f t="shared" si="76"/>
        <v>0.5511866536812708</v>
      </c>
      <c r="J651" s="77"/>
    </row>
    <row r="652" spans="1:10" ht="13.5" customHeight="1">
      <c r="A652" s="126"/>
      <c r="B652" s="114"/>
      <c r="C652" s="4"/>
      <c r="D652" s="3" t="s">
        <v>296</v>
      </c>
      <c r="E652" s="5"/>
      <c r="F652" s="5">
        <v>1730</v>
      </c>
      <c r="G652" s="51"/>
      <c r="H652" s="88">
        <f t="shared" si="77"/>
        <v>0</v>
      </c>
      <c r="I652" s="64">
        <f t="shared" si="76"/>
        <v>0.0060237075860303125</v>
      </c>
      <c r="J652" s="82">
        <v>1730</v>
      </c>
    </row>
    <row r="653" spans="1:10" ht="12.75">
      <c r="A653" s="126"/>
      <c r="B653" s="114"/>
      <c r="C653" s="4">
        <v>4260</v>
      </c>
      <c r="D653" s="4" t="s">
        <v>77</v>
      </c>
      <c r="E653" s="6">
        <v>75000</v>
      </c>
      <c r="F653" s="6">
        <v>77000</v>
      </c>
      <c r="G653" s="51">
        <f t="shared" si="75"/>
        <v>102.66666666666666</v>
      </c>
      <c r="H653" s="88">
        <f t="shared" si="77"/>
        <v>0.3199895959521408</v>
      </c>
      <c r="I653" s="34">
        <f t="shared" si="76"/>
        <v>0.2681072162568405</v>
      </c>
      <c r="J653" s="77"/>
    </row>
    <row r="654" spans="1:10" ht="12.75">
      <c r="A654" s="126"/>
      <c r="B654" s="114"/>
      <c r="C654" s="4">
        <v>4270</v>
      </c>
      <c r="D654" s="4" t="s">
        <v>79</v>
      </c>
      <c r="E654" s="6">
        <v>3000</v>
      </c>
      <c r="F654" s="6">
        <v>5000</v>
      </c>
      <c r="G654" s="51">
        <f t="shared" si="75"/>
        <v>166.66666666666669</v>
      </c>
      <c r="H654" s="88">
        <f t="shared" si="77"/>
        <v>0.012799583838085632</v>
      </c>
      <c r="I654" s="34">
        <f t="shared" si="76"/>
        <v>0.017409559497197438</v>
      </c>
      <c r="J654" s="77"/>
    </row>
    <row r="655" spans="1:10" ht="12.75">
      <c r="A655" s="126"/>
      <c r="B655" s="114"/>
      <c r="C655" s="4">
        <v>4280</v>
      </c>
      <c r="D655" s="4" t="s">
        <v>93</v>
      </c>
      <c r="E655" s="6">
        <v>300</v>
      </c>
      <c r="F655" s="6">
        <v>480</v>
      </c>
      <c r="G655" s="51">
        <f t="shared" si="75"/>
        <v>160</v>
      </c>
      <c r="H655" s="88">
        <f t="shared" si="77"/>
        <v>0.0012799583838085634</v>
      </c>
      <c r="I655" s="34">
        <f t="shared" si="76"/>
        <v>0.0016713177117309538</v>
      </c>
      <c r="J655" s="77"/>
    </row>
    <row r="656" spans="1:10" ht="12.75">
      <c r="A656" s="126"/>
      <c r="B656" s="114"/>
      <c r="C656" s="4">
        <v>4300</v>
      </c>
      <c r="D656" s="4" t="s">
        <v>89</v>
      </c>
      <c r="E656" s="6">
        <v>27120</v>
      </c>
      <c r="F656" s="6">
        <v>26800</v>
      </c>
      <c r="G656" s="51">
        <f t="shared" si="75"/>
        <v>98.82005899705014</v>
      </c>
      <c r="H656" s="88">
        <f t="shared" si="77"/>
        <v>0.11570823789629414</v>
      </c>
      <c r="I656" s="34">
        <f t="shared" si="76"/>
        <v>0.09331523890497825</v>
      </c>
      <c r="J656" s="77"/>
    </row>
    <row r="657" spans="1:10" ht="12.75">
      <c r="A657" s="126"/>
      <c r="B657" s="114"/>
      <c r="C657" s="4">
        <v>4350</v>
      </c>
      <c r="D657" s="4" t="s">
        <v>244</v>
      </c>
      <c r="E657" s="6">
        <v>588</v>
      </c>
      <c r="F657" s="6">
        <v>600</v>
      </c>
      <c r="G657" s="51">
        <f t="shared" si="75"/>
        <v>102.04081632653062</v>
      </c>
      <c r="H657" s="88">
        <f t="shared" si="77"/>
        <v>0.0025087184322647844</v>
      </c>
      <c r="I657" s="34">
        <f t="shared" si="76"/>
        <v>0.002089147139663692</v>
      </c>
      <c r="J657" s="77"/>
    </row>
    <row r="658" spans="1:10" ht="24" customHeight="1">
      <c r="A658" s="126"/>
      <c r="B658" s="114"/>
      <c r="C658" s="4">
        <v>4360</v>
      </c>
      <c r="D658" s="4" t="s">
        <v>167</v>
      </c>
      <c r="E658" s="6">
        <v>1250</v>
      </c>
      <c r="F658" s="6">
        <v>1250</v>
      </c>
      <c r="G658" s="51">
        <f t="shared" si="75"/>
        <v>100</v>
      </c>
      <c r="H658" s="88">
        <f t="shared" si="77"/>
        <v>0.005333159932535681</v>
      </c>
      <c r="I658" s="34">
        <f t="shared" si="76"/>
        <v>0.004352389874299359</v>
      </c>
      <c r="J658" s="77"/>
    </row>
    <row r="659" spans="1:10" ht="22.5">
      <c r="A659" s="126"/>
      <c r="B659" s="114"/>
      <c r="C659" s="4">
        <v>4370</v>
      </c>
      <c r="D659" s="4" t="s">
        <v>149</v>
      </c>
      <c r="E659" s="6">
        <v>1500</v>
      </c>
      <c r="F659" s="6">
        <v>1500</v>
      </c>
      <c r="G659" s="51">
        <f t="shared" si="75"/>
        <v>100</v>
      </c>
      <c r="H659" s="88">
        <f t="shared" si="77"/>
        <v>0.006399791919042816</v>
      </c>
      <c r="I659" s="34">
        <f t="shared" si="76"/>
        <v>0.005222867849159231</v>
      </c>
      <c r="J659" s="77"/>
    </row>
    <row r="660" spans="1:10" ht="12.75">
      <c r="A660" s="126"/>
      <c r="B660" s="114"/>
      <c r="C660" s="4">
        <v>4410</v>
      </c>
      <c r="D660" s="4" t="s">
        <v>165</v>
      </c>
      <c r="E660" s="6">
        <v>2000</v>
      </c>
      <c r="F660" s="6">
        <v>2500</v>
      </c>
      <c r="G660" s="51">
        <f t="shared" si="75"/>
        <v>125</v>
      </c>
      <c r="H660" s="88">
        <f t="shared" si="77"/>
        <v>0.008533055892057089</v>
      </c>
      <c r="I660" s="34">
        <f t="shared" si="76"/>
        <v>0.008704779748598719</v>
      </c>
      <c r="J660" s="77"/>
    </row>
    <row r="661" spans="1:10" ht="12.75">
      <c r="A661" s="126"/>
      <c r="B661" s="114"/>
      <c r="C661" s="4">
        <v>4430</v>
      </c>
      <c r="D661" s="4" t="s">
        <v>90</v>
      </c>
      <c r="E661" s="6">
        <v>6200</v>
      </c>
      <c r="F661" s="6">
        <v>6600</v>
      </c>
      <c r="G661" s="51">
        <f t="shared" si="75"/>
        <v>106.4516129032258</v>
      </c>
      <c r="H661" s="88">
        <f t="shared" si="77"/>
        <v>0.026452473265376978</v>
      </c>
      <c r="I661" s="34">
        <f t="shared" si="76"/>
        <v>0.022980618536300616</v>
      </c>
      <c r="J661" s="77"/>
    </row>
    <row r="662" spans="1:10" ht="12.75">
      <c r="A662" s="126"/>
      <c r="B662" s="114"/>
      <c r="C662" s="4">
        <v>4440</v>
      </c>
      <c r="D662" s="4" t="s">
        <v>162</v>
      </c>
      <c r="E662" s="6">
        <v>10500</v>
      </c>
      <c r="F662" s="6">
        <v>11845</v>
      </c>
      <c r="G662" s="51">
        <f t="shared" si="75"/>
        <v>112.80952380952381</v>
      </c>
      <c r="H662" s="88">
        <f t="shared" si="77"/>
        <v>0.04479854343329972</v>
      </c>
      <c r="I662" s="34">
        <f t="shared" si="76"/>
        <v>0.041243246448860724</v>
      </c>
      <c r="J662" s="77"/>
    </row>
    <row r="663" spans="1:10" ht="12.75">
      <c r="A663" s="126"/>
      <c r="B663" s="114"/>
      <c r="C663" s="4">
        <v>4480</v>
      </c>
      <c r="D663" s="4" t="s">
        <v>285</v>
      </c>
      <c r="E663" s="6">
        <v>2223</v>
      </c>
      <c r="F663" s="6">
        <v>2500</v>
      </c>
      <c r="G663" s="51">
        <f t="shared" si="75"/>
        <v>112.46063877642824</v>
      </c>
      <c r="H663" s="88">
        <f t="shared" si="77"/>
        <v>0.009484491624021455</v>
      </c>
      <c r="I663" s="34">
        <f t="shared" si="76"/>
        <v>0.008704779748598719</v>
      </c>
      <c r="J663" s="77"/>
    </row>
    <row r="664" spans="1:10" ht="22.5">
      <c r="A664" s="126"/>
      <c r="B664" s="114"/>
      <c r="C664" s="4">
        <v>4700</v>
      </c>
      <c r="D664" s="4" t="s">
        <v>139</v>
      </c>
      <c r="E664" s="6">
        <v>180</v>
      </c>
      <c r="F664" s="6">
        <v>300</v>
      </c>
      <c r="G664" s="51">
        <f t="shared" si="75"/>
        <v>166.66666666666669</v>
      </c>
      <c r="H664" s="88">
        <f t="shared" si="77"/>
        <v>0.0007679750302851381</v>
      </c>
      <c r="I664" s="34">
        <f t="shared" si="76"/>
        <v>0.001044573569831846</v>
      </c>
      <c r="J664" s="77"/>
    </row>
    <row r="665" spans="1:10" ht="15" customHeight="1">
      <c r="A665" s="126"/>
      <c r="B665" s="114"/>
      <c r="C665" s="4">
        <v>6050</v>
      </c>
      <c r="D665" s="3" t="s">
        <v>296</v>
      </c>
      <c r="E665" s="5"/>
      <c r="F665" s="5">
        <v>33154.55</v>
      </c>
      <c r="G665" s="51"/>
      <c r="H665" s="89">
        <f t="shared" si="77"/>
        <v>0</v>
      </c>
      <c r="I665" s="64"/>
      <c r="J665" s="77">
        <v>33154.55</v>
      </c>
    </row>
    <row r="666" spans="1:10" ht="16.5" customHeight="1">
      <c r="A666" s="126"/>
      <c r="B666" s="114"/>
      <c r="C666" s="4">
        <v>6057</v>
      </c>
      <c r="D666" s="4" t="s">
        <v>75</v>
      </c>
      <c r="E666" s="6">
        <v>106483.11</v>
      </c>
      <c r="F666" s="6">
        <v>312325</v>
      </c>
      <c r="G666" s="51">
        <f t="shared" si="75"/>
        <v>293.3094271946039</v>
      </c>
      <c r="H666" s="88">
        <f t="shared" si="77"/>
        <v>0.45431316459503157</v>
      </c>
      <c r="I666" s="34">
        <f aca="true" t="shared" si="78" ref="I666:I690">(F666/$F$691)*100</f>
        <v>1.0874881339924378</v>
      </c>
      <c r="J666" s="77"/>
    </row>
    <row r="667" spans="1:10" ht="11.25" customHeight="1">
      <c r="A667" s="126"/>
      <c r="B667" s="114"/>
      <c r="C667" s="4">
        <v>6059</v>
      </c>
      <c r="D667" s="4" t="s">
        <v>75</v>
      </c>
      <c r="E667" s="6">
        <v>65614.66</v>
      </c>
      <c r="F667" s="6">
        <v>208216</v>
      </c>
      <c r="G667" s="51">
        <f t="shared" si="75"/>
        <v>317.3315231687552</v>
      </c>
      <c r="H667" s="88">
        <f t="shared" si="77"/>
        <v>0.27994678055916133</v>
      </c>
      <c r="I667" s="34">
        <f t="shared" si="78"/>
        <v>0.7249897680536923</v>
      </c>
      <c r="J667" s="77"/>
    </row>
    <row r="668" spans="1:10" ht="15" customHeight="1">
      <c r="A668" s="126"/>
      <c r="B668" s="113" t="s">
        <v>73</v>
      </c>
      <c r="C668" s="4"/>
      <c r="D668" s="3" t="s">
        <v>74</v>
      </c>
      <c r="E668" s="5">
        <f>E669+E670+E671+E673</f>
        <v>54720</v>
      </c>
      <c r="F668" s="5">
        <f>F669+F670+F671+F673</f>
        <v>56500</v>
      </c>
      <c r="G668" s="52">
        <f t="shared" si="75"/>
        <v>103.25292397660819</v>
      </c>
      <c r="H668" s="89">
        <f t="shared" si="77"/>
        <v>0.233464409206682</v>
      </c>
      <c r="I668" s="64">
        <f t="shared" si="78"/>
        <v>0.19672802231833103</v>
      </c>
      <c r="J668" s="77"/>
    </row>
    <row r="669" spans="1:10" ht="37.5" customHeight="1">
      <c r="A669" s="126"/>
      <c r="B669" s="118"/>
      <c r="C669" s="4" t="s">
        <v>214</v>
      </c>
      <c r="D669" s="4" t="s">
        <v>215</v>
      </c>
      <c r="E669" s="6">
        <v>43720</v>
      </c>
      <c r="F669" s="28">
        <v>45000</v>
      </c>
      <c r="G669" s="51">
        <f t="shared" si="75"/>
        <v>102.9277218664227</v>
      </c>
      <c r="H669" s="88">
        <f t="shared" si="77"/>
        <v>0.186532601800368</v>
      </c>
      <c r="I669" s="34">
        <f t="shared" si="78"/>
        <v>0.15668603547477694</v>
      </c>
      <c r="J669" s="77"/>
    </row>
    <row r="670" spans="1:10" ht="16.5" customHeight="1">
      <c r="A670" s="126"/>
      <c r="B670" s="118"/>
      <c r="C670" s="4">
        <v>4210</v>
      </c>
      <c r="D670" s="4" t="s">
        <v>76</v>
      </c>
      <c r="E670" s="6">
        <v>2000</v>
      </c>
      <c r="F670" s="28">
        <v>2000</v>
      </c>
      <c r="G670" s="51">
        <f t="shared" si="75"/>
        <v>100</v>
      </c>
      <c r="H670" s="88">
        <f t="shared" si="77"/>
        <v>0.008533055892057089</v>
      </c>
      <c r="I670" s="34">
        <f t="shared" si="78"/>
        <v>0.006963823798878974</v>
      </c>
      <c r="J670" s="77"/>
    </row>
    <row r="671" spans="1:10" ht="16.5" customHeight="1">
      <c r="A671" s="126"/>
      <c r="B671" s="118"/>
      <c r="C671" s="4">
        <v>4300</v>
      </c>
      <c r="D671" s="4" t="s">
        <v>89</v>
      </c>
      <c r="E671" s="6">
        <v>8000</v>
      </c>
      <c r="F671" s="28">
        <v>8500</v>
      </c>
      <c r="G671" s="51">
        <f t="shared" si="75"/>
        <v>106.25</v>
      </c>
      <c r="H671" s="88">
        <f t="shared" si="77"/>
        <v>0.034132223568228356</v>
      </c>
      <c r="I671" s="34">
        <f t="shared" si="78"/>
        <v>0.02959625114523564</v>
      </c>
      <c r="J671" s="77"/>
    </row>
    <row r="672" spans="1:10" ht="13.5" customHeight="1">
      <c r="A672" s="126"/>
      <c r="B672" s="118"/>
      <c r="C672" s="4"/>
      <c r="D672" s="3" t="s">
        <v>296</v>
      </c>
      <c r="E672" s="5"/>
      <c r="F672" s="38">
        <v>500</v>
      </c>
      <c r="G672" s="51"/>
      <c r="H672" s="89">
        <f t="shared" si="77"/>
        <v>0</v>
      </c>
      <c r="I672" s="64">
        <f t="shared" si="78"/>
        <v>0.0017409559497197436</v>
      </c>
      <c r="J672" s="82">
        <v>500</v>
      </c>
    </row>
    <row r="673" spans="1:10" ht="16.5" customHeight="1">
      <c r="A673" s="126"/>
      <c r="B673" s="118"/>
      <c r="C673" s="4">
        <v>4410</v>
      </c>
      <c r="D673" s="4" t="s">
        <v>165</v>
      </c>
      <c r="E673" s="6">
        <v>1000</v>
      </c>
      <c r="F673" s="28">
        <v>1000</v>
      </c>
      <c r="G673" s="51">
        <f t="shared" si="75"/>
        <v>100</v>
      </c>
      <c r="H673" s="88">
        <f t="shared" si="77"/>
        <v>0.0042665279460285446</v>
      </c>
      <c r="I673" s="34">
        <f t="shared" si="78"/>
        <v>0.003481911899439487</v>
      </c>
      <c r="J673" s="77"/>
    </row>
    <row r="674" spans="1:10" ht="12.75">
      <c r="A674" s="126"/>
      <c r="B674" s="113" t="s">
        <v>216</v>
      </c>
      <c r="C674" s="4"/>
      <c r="D674" s="3" t="s">
        <v>9</v>
      </c>
      <c r="E674" s="5">
        <f>E675+E676+E677+E678+E679+E681+E683+E685+E686+E687+E684+E680+E682+E688+E689</f>
        <v>333953.68999999994</v>
      </c>
      <c r="F674" s="5">
        <f>F675+F676+F677+F678+F679+F681+F683+F685+F686+F687+F684+F680+F682+F688+F689</f>
        <v>418666.99</v>
      </c>
      <c r="G674" s="52">
        <f>(F674/E674)*100</f>
        <v>125.36678064554401</v>
      </c>
      <c r="H674" s="89">
        <f t="shared" si="77"/>
        <v>1.424822751064353</v>
      </c>
      <c r="I674" s="64">
        <f t="shared" si="78"/>
        <v>1.4577615743835128</v>
      </c>
      <c r="J674" s="77"/>
    </row>
    <row r="675" spans="1:10" ht="12.75">
      <c r="A675" s="126"/>
      <c r="B675" s="118"/>
      <c r="C675" s="4" t="s">
        <v>94</v>
      </c>
      <c r="D675" s="4" t="s">
        <v>195</v>
      </c>
      <c r="E675" s="6">
        <v>2004</v>
      </c>
      <c r="F675" s="28">
        <v>2794</v>
      </c>
      <c r="G675" s="51">
        <f aca="true" t="shared" si="79" ref="G675:G688">(F675/E675)*100</f>
        <v>139.42115768463074</v>
      </c>
      <c r="H675" s="88">
        <f t="shared" si="77"/>
        <v>0.008550122003841204</v>
      </c>
      <c r="I675" s="34">
        <f t="shared" si="78"/>
        <v>0.009728461847033926</v>
      </c>
      <c r="J675" s="77"/>
    </row>
    <row r="676" spans="1:10" ht="12.75">
      <c r="A676" s="126"/>
      <c r="B676" s="118"/>
      <c r="C676" s="4" t="s">
        <v>95</v>
      </c>
      <c r="D676" s="4" t="s">
        <v>189</v>
      </c>
      <c r="E676" s="6">
        <v>100520.6</v>
      </c>
      <c r="F676" s="28">
        <v>124098</v>
      </c>
      <c r="G676" s="51">
        <f t="shared" si="79"/>
        <v>123.45529175114353</v>
      </c>
      <c r="H676" s="88">
        <f t="shared" si="77"/>
        <v>0.42887394905155696</v>
      </c>
      <c r="I676" s="34">
        <f t="shared" si="78"/>
        <v>0.4320983028966415</v>
      </c>
      <c r="J676" s="77"/>
    </row>
    <row r="677" spans="1:10" ht="12.75">
      <c r="A677" s="126"/>
      <c r="B677" s="118"/>
      <c r="C677" s="4" t="s">
        <v>97</v>
      </c>
      <c r="D677" s="4" t="s">
        <v>98</v>
      </c>
      <c r="E677" s="6">
        <v>6862.01</v>
      </c>
      <c r="F677" s="28">
        <v>9450</v>
      </c>
      <c r="G677" s="51">
        <f t="shared" si="79"/>
        <v>137.71475121720894</v>
      </c>
      <c r="H677" s="88">
        <f t="shared" si="77"/>
        <v>0.029276957430927335</v>
      </c>
      <c r="I677" s="34">
        <f t="shared" si="78"/>
        <v>0.03290406744970315</v>
      </c>
      <c r="J677" s="77"/>
    </row>
    <row r="678" spans="1:10" ht="12.75">
      <c r="A678" s="126"/>
      <c r="B678" s="118"/>
      <c r="C678" s="4" t="s">
        <v>99</v>
      </c>
      <c r="D678" s="4" t="s">
        <v>190</v>
      </c>
      <c r="E678" s="6">
        <v>16425</v>
      </c>
      <c r="F678" s="28">
        <v>25250</v>
      </c>
      <c r="G678" s="51">
        <f t="shared" si="79"/>
        <v>153.7290715372907</v>
      </c>
      <c r="H678" s="88">
        <f t="shared" si="77"/>
        <v>0.07007772151351883</v>
      </c>
      <c r="I678" s="34">
        <f t="shared" si="78"/>
        <v>0.08791827546084705</v>
      </c>
      <c r="J678" s="77"/>
    </row>
    <row r="679" spans="1:10" ht="12.75">
      <c r="A679" s="126"/>
      <c r="B679" s="118"/>
      <c r="C679" s="4" t="s">
        <v>100</v>
      </c>
      <c r="D679" s="4" t="s">
        <v>105</v>
      </c>
      <c r="E679" s="6">
        <v>2560</v>
      </c>
      <c r="F679" s="28">
        <v>3550</v>
      </c>
      <c r="G679" s="51">
        <f t="shared" si="79"/>
        <v>138.671875</v>
      </c>
      <c r="H679" s="88">
        <f t="shared" si="77"/>
        <v>0.010922311541833074</v>
      </c>
      <c r="I679" s="34">
        <f t="shared" si="78"/>
        <v>0.01236078724301018</v>
      </c>
      <c r="J679" s="77"/>
    </row>
    <row r="680" spans="1:10" ht="12.75">
      <c r="A680" s="126"/>
      <c r="B680" s="118"/>
      <c r="C680" s="4">
        <v>4170</v>
      </c>
      <c r="D680" s="4" t="s">
        <v>88</v>
      </c>
      <c r="E680" s="6">
        <v>18500</v>
      </c>
      <c r="F680" s="28">
        <v>49540</v>
      </c>
      <c r="G680" s="51">
        <f t="shared" si="79"/>
        <v>267.7837837837838</v>
      </c>
      <c r="H680" s="88">
        <f t="shared" si="77"/>
        <v>0.07893076700152807</v>
      </c>
      <c r="I680" s="34">
        <f t="shared" si="78"/>
        <v>0.17249391549823218</v>
      </c>
      <c r="J680" s="77"/>
    </row>
    <row r="681" spans="1:10" ht="12.75">
      <c r="A681" s="126"/>
      <c r="B681" s="118"/>
      <c r="C681" s="4" t="s">
        <v>102</v>
      </c>
      <c r="D681" s="4" t="s">
        <v>76</v>
      </c>
      <c r="E681" s="6">
        <v>27600</v>
      </c>
      <c r="F681" s="28">
        <v>21500</v>
      </c>
      <c r="G681" s="51">
        <f t="shared" si="79"/>
        <v>77.89855072463769</v>
      </c>
      <c r="H681" s="88">
        <f t="shared" si="77"/>
        <v>0.11775617131038783</v>
      </c>
      <c r="I681" s="34">
        <f t="shared" si="78"/>
        <v>0.07486110583794897</v>
      </c>
      <c r="J681" s="77"/>
    </row>
    <row r="682" spans="1:10" ht="12.75">
      <c r="A682" s="126"/>
      <c r="B682" s="118"/>
      <c r="C682" s="4">
        <v>4220</v>
      </c>
      <c r="D682" s="4" t="s">
        <v>283</v>
      </c>
      <c r="E682" s="6">
        <v>148600</v>
      </c>
      <c r="F682" s="28">
        <v>150000</v>
      </c>
      <c r="G682" s="51">
        <f t="shared" si="79"/>
        <v>100.9421265141319</v>
      </c>
      <c r="H682" s="88">
        <f t="shared" si="77"/>
        <v>0.6340060527798417</v>
      </c>
      <c r="I682" s="34">
        <f t="shared" si="78"/>
        <v>0.5222867849159231</v>
      </c>
      <c r="J682" s="77"/>
    </row>
    <row r="683" spans="1:10" ht="12.75">
      <c r="A683" s="126"/>
      <c r="B683" s="118"/>
      <c r="C683" s="4">
        <v>4270</v>
      </c>
      <c r="D683" s="4" t="s">
        <v>79</v>
      </c>
      <c r="E683" s="6">
        <v>2200</v>
      </c>
      <c r="F683" s="28">
        <v>3000</v>
      </c>
      <c r="G683" s="51">
        <f t="shared" si="79"/>
        <v>136.36363636363635</v>
      </c>
      <c r="H683" s="88">
        <f t="shared" si="77"/>
        <v>0.009386361481262798</v>
      </c>
      <c r="I683" s="34">
        <f t="shared" si="78"/>
        <v>0.010445735698318461</v>
      </c>
      <c r="J683" s="77"/>
    </row>
    <row r="684" spans="1:10" ht="12.75">
      <c r="A684" s="126"/>
      <c r="B684" s="118"/>
      <c r="C684" s="4">
        <v>4280</v>
      </c>
      <c r="D684" s="4" t="s">
        <v>93</v>
      </c>
      <c r="E684" s="6">
        <v>200</v>
      </c>
      <c r="F684" s="28">
        <v>250</v>
      </c>
      <c r="G684" s="51">
        <f t="shared" si="79"/>
        <v>125</v>
      </c>
      <c r="H684" s="88">
        <f t="shared" si="77"/>
        <v>0.0008533055892057088</v>
      </c>
      <c r="I684" s="34">
        <f t="shared" si="78"/>
        <v>0.0008704779748598718</v>
      </c>
      <c r="J684" s="77"/>
    </row>
    <row r="685" spans="1:10" ht="12.75">
      <c r="A685" s="126"/>
      <c r="B685" s="118"/>
      <c r="C685" s="4" t="s">
        <v>80</v>
      </c>
      <c r="D685" s="4" t="s">
        <v>89</v>
      </c>
      <c r="E685" s="6">
        <v>2300</v>
      </c>
      <c r="F685" s="28">
        <v>3500</v>
      </c>
      <c r="G685" s="51">
        <f t="shared" si="79"/>
        <v>152.17391304347828</v>
      </c>
      <c r="H685" s="88">
        <f t="shared" si="77"/>
        <v>0.009813014275865652</v>
      </c>
      <c r="I685" s="34">
        <f t="shared" si="78"/>
        <v>0.012186691648038206</v>
      </c>
      <c r="J685" s="77"/>
    </row>
    <row r="686" spans="1:10" ht="12.75">
      <c r="A686" s="126"/>
      <c r="B686" s="118"/>
      <c r="C686" s="4" t="s">
        <v>123</v>
      </c>
      <c r="D686" s="4" t="s">
        <v>124</v>
      </c>
      <c r="E686" s="6">
        <v>1000</v>
      </c>
      <c r="F686" s="28">
        <v>1000</v>
      </c>
      <c r="G686" s="51">
        <f t="shared" si="79"/>
        <v>100</v>
      </c>
      <c r="H686" s="88">
        <f t="shared" si="77"/>
        <v>0.0042665279460285446</v>
      </c>
      <c r="I686" s="34">
        <f t="shared" si="78"/>
        <v>0.003481911899439487</v>
      </c>
      <c r="J686" s="77"/>
    </row>
    <row r="687" spans="1:10" ht="15" customHeight="1">
      <c r="A687" s="126"/>
      <c r="B687" s="118"/>
      <c r="C687" s="4" t="s">
        <v>117</v>
      </c>
      <c r="D687" s="4" t="s">
        <v>182</v>
      </c>
      <c r="E687" s="6">
        <v>5032.08</v>
      </c>
      <c r="F687" s="28">
        <v>6900</v>
      </c>
      <c r="G687" s="51">
        <f t="shared" si="79"/>
        <v>137.1202365622168</v>
      </c>
      <c r="H687" s="88">
        <f t="shared" si="77"/>
        <v>0.021469509946651318</v>
      </c>
      <c r="I687" s="34">
        <f t="shared" si="78"/>
        <v>0.02402519210613246</v>
      </c>
      <c r="J687" s="77"/>
    </row>
    <row r="688" spans="1:10" ht="22.5">
      <c r="A688" s="126"/>
      <c r="B688" s="118"/>
      <c r="C688" s="46">
        <v>4700</v>
      </c>
      <c r="D688" s="4" t="s">
        <v>139</v>
      </c>
      <c r="E688" s="6">
        <v>150</v>
      </c>
      <c r="F688" s="28">
        <v>150</v>
      </c>
      <c r="G688" s="51">
        <f t="shared" si="79"/>
        <v>100</v>
      </c>
      <c r="H688" s="88">
        <f t="shared" si="77"/>
        <v>0.0006399791919042817</v>
      </c>
      <c r="I688" s="34">
        <f t="shared" si="78"/>
        <v>0.000522286784915923</v>
      </c>
      <c r="J688" s="77"/>
    </row>
    <row r="689" spans="1:10" ht="16.5" customHeight="1">
      <c r="A689" s="126"/>
      <c r="B689" s="118"/>
      <c r="C689" s="46">
        <v>6050</v>
      </c>
      <c r="D689" s="99" t="s">
        <v>336</v>
      </c>
      <c r="E689" s="5"/>
      <c r="F689" s="45">
        <v>17684.99</v>
      </c>
      <c r="G689" s="52"/>
      <c r="H689" s="89">
        <f t="shared" si="77"/>
        <v>0</v>
      </c>
      <c r="I689" s="64">
        <f t="shared" si="78"/>
        <v>0.06157757712246834</v>
      </c>
      <c r="J689" s="77">
        <v>17684.99</v>
      </c>
    </row>
    <row r="690" spans="1:10" ht="24" customHeight="1">
      <c r="A690" s="126"/>
      <c r="B690" s="118"/>
      <c r="C690" s="46"/>
      <c r="D690" s="24" t="s">
        <v>296</v>
      </c>
      <c r="E690" s="26"/>
      <c r="F690" s="36">
        <v>17684.99</v>
      </c>
      <c r="G690" s="100"/>
      <c r="H690" s="89">
        <f t="shared" si="77"/>
        <v>0</v>
      </c>
      <c r="I690" s="96">
        <f t="shared" si="78"/>
        <v>0.06157757712246834</v>
      </c>
      <c r="J690" s="77"/>
    </row>
    <row r="691" spans="1:10" ht="12.75">
      <c r="A691" s="136"/>
      <c r="B691" s="133"/>
      <c r="C691" s="33"/>
      <c r="D691" s="33" t="s">
        <v>223</v>
      </c>
      <c r="E691" s="5">
        <f>E639+E619+E584+E568+E549+E438+E414+E239+E235+E222+E189+E183+E164+E104+E97+E75+E28+E4+E231</f>
        <v>23438262.04</v>
      </c>
      <c r="F691" s="5">
        <f>F639+F619+F584+F568+F438+F414+F239+F235+F222+F189+F183+F164+F104+F97+F75+F28+F4+F231+F549</f>
        <v>28719853.6</v>
      </c>
      <c r="G691" s="51">
        <f aca="true" t="shared" si="80" ref="G691:G715">(F691/E691)*100</f>
        <v>122.5340579902485</v>
      </c>
      <c r="H691" s="89">
        <f t="shared" si="77"/>
        <v>100</v>
      </c>
      <c r="I691" s="34">
        <f aca="true" t="shared" si="81" ref="I691:I715">(F691/$F$691)*100</f>
        <v>100</v>
      </c>
      <c r="J691" s="80">
        <f>SUM(J4:J689)</f>
        <v>215224.36</v>
      </c>
    </row>
    <row r="692" spans="1:10" ht="12.75">
      <c r="A692" s="104"/>
      <c r="B692" s="105"/>
      <c r="C692" s="106"/>
      <c r="D692" s="107" t="s">
        <v>344</v>
      </c>
      <c r="E692" s="5"/>
      <c r="F692" s="5"/>
      <c r="G692" s="51"/>
      <c r="H692" s="88">
        <f t="shared" si="77"/>
        <v>0</v>
      </c>
      <c r="I692" s="34"/>
      <c r="J692" s="80"/>
    </row>
    <row r="693" spans="1:9" s="16" customFormat="1" ht="11.25">
      <c r="A693" s="61"/>
      <c r="B693" s="62"/>
      <c r="C693" s="62"/>
      <c r="D693" s="17" t="s">
        <v>234</v>
      </c>
      <c r="E693" s="44">
        <f>E640+E620+E585+E569+E549+E439+E415+E240+E236+E232+E222+E190+E184+E165+E105+E98+E76+E29+E5</f>
        <v>20431266.62</v>
      </c>
      <c r="F693" s="44">
        <f>F640+F620+F585+F569+F549+F439+F415+F240+F236+F232+F222+F190+F184+F165+F105+F98+F76+F29+F5</f>
        <v>20276755.03</v>
      </c>
      <c r="G693" s="35">
        <f t="shared" si="80"/>
        <v>99.24374933344197</v>
      </c>
      <c r="H693" s="88">
        <f t="shared" si="77"/>
        <v>87.17057000699016</v>
      </c>
      <c r="I693" s="34">
        <f t="shared" si="81"/>
        <v>70.60187462097647</v>
      </c>
    </row>
    <row r="694" spans="1:9" s="16" customFormat="1" ht="11.25">
      <c r="A694" s="61"/>
      <c r="B694" s="62"/>
      <c r="C694" s="62"/>
      <c r="D694" s="19" t="s">
        <v>233</v>
      </c>
      <c r="E694" s="44">
        <f>E641+E621+E586+E440+E241+E191+E106+E77+E30+E6</f>
        <v>2674195.02</v>
      </c>
      <c r="F694" s="44">
        <f>F641+F621+F586+F440+F241+F191+F106+F77+F30+F6</f>
        <v>8193098.57</v>
      </c>
      <c r="G694" s="35">
        <f t="shared" si="80"/>
        <v>306.37625561055756</v>
      </c>
      <c r="H694" s="88">
        <f t="shared" si="77"/>
        <v>11.409527785960362</v>
      </c>
      <c r="I694" s="34">
        <f t="shared" si="81"/>
        <v>28.52764740416365</v>
      </c>
    </row>
    <row r="695" spans="1:9" s="16" customFormat="1" ht="11.25">
      <c r="A695" s="61"/>
      <c r="B695" s="62"/>
      <c r="C695" s="62"/>
      <c r="D695" s="20" t="s">
        <v>236</v>
      </c>
      <c r="E695" s="44">
        <f>E622+E31+E587</f>
        <v>332800.4</v>
      </c>
      <c r="F695" s="44">
        <f>F622+F31+F587</f>
        <v>250000</v>
      </c>
      <c r="G695" s="37">
        <f t="shared" si="80"/>
        <v>75.12010201910815</v>
      </c>
      <c r="H695" s="89">
        <f t="shared" si="77"/>
        <v>1.419902207049478</v>
      </c>
      <c r="I695" s="34">
        <f t="shared" si="81"/>
        <v>0.8704779748598719</v>
      </c>
    </row>
    <row r="696" spans="1:9" s="16" customFormat="1" ht="11.25">
      <c r="A696" s="61"/>
      <c r="B696" s="62"/>
      <c r="C696" s="62"/>
      <c r="D696" s="20" t="s">
        <v>313</v>
      </c>
      <c r="E696" s="25">
        <f>SUM(E694:E695)</f>
        <v>3006995.42</v>
      </c>
      <c r="F696" s="25">
        <f>SUM(F694:F695)</f>
        <v>8443098.57</v>
      </c>
      <c r="G696" s="25">
        <f>SUM(G694:G695)</f>
        <v>381.4963576296657</v>
      </c>
      <c r="H696" s="89">
        <f t="shared" si="77"/>
        <v>12.82942999300984</v>
      </c>
      <c r="I696" s="34">
        <f t="shared" si="81"/>
        <v>29.398125379023522</v>
      </c>
    </row>
    <row r="697" spans="1:9" s="16" customFormat="1" ht="11.25">
      <c r="A697" s="61"/>
      <c r="B697" s="62"/>
      <c r="C697" s="62"/>
      <c r="D697" s="20"/>
      <c r="E697" s="25"/>
      <c r="F697" s="25"/>
      <c r="G697" s="25"/>
      <c r="H697" s="88">
        <f t="shared" si="77"/>
        <v>0</v>
      </c>
      <c r="I697" s="34"/>
    </row>
    <row r="698" spans="1:9" s="16" customFormat="1" ht="11.25">
      <c r="A698" s="61"/>
      <c r="B698" s="62"/>
      <c r="C698" s="62"/>
      <c r="D698" s="19" t="s">
        <v>314</v>
      </c>
      <c r="E698" s="25">
        <f>SUM(E693:E695)</f>
        <v>23438262.04</v>
      </c>
      <c r="F698" s="25">
        <f>SUM(F693:F695)</f>
        <v>28719853.6</v>
      </c>
      <c r="G698" s="37">
        <f t="shared" si="80"/>
        <v>122.5340579902485</v>
      </c>
      <c r="H698" s="89">
        <f t="shared" si="77"/>
        <v>100</v>
      </c>
      <c r="I698" s="34">
        <f t="shared" si="81"/>
        <v>100</v>
      </c>
    </row>
    <row r="699" spans="1:9" s="16" customFormat="1" ht="11.25">
      <c r="A699" s="61"/>
      <c r="B699" s="62"/>
      <c r="C699" s="62"/>
      <c r="D699" s="21" t="s">
        <v>315</v>
      </c>
      <c r="E699" s="27">
        <f>E643+E624+E442+E416+E243+E589</f>
        <v>971599.79</v>
      </c>
      <c r="F699" s="27">
        <f>F643+F624+F442+F416+F243+F589</f>
        <v>886410</v>
      </c>
      <c r="G699" s="30">
        <f t="shared" si="80"/>
        <v>91.23200819135623</v>
      </c>
      <c r="H699" s="88">
        <f t="shared" si="77"/>
        <v>4.145357656390465</v>
      </c>
      <c r="I699" s="34">
        <f t="shared" si="81"/>
        <v>3.0864015267821556</v>
      </c>
    </row>
    <row r="700" spans="1:9" s="16" customFormat="1" ht="11.25">
      <c r="A700" s="61"/>
      <c r="B700" s="62"/>
      <c r="C700" s="62"/>
      <c r="D700" s="108"/>
      <c r="E700" s="109"/>
      <c r="F700" s="109"/>
      <c r="G700" s="30"/>
      <c r="H700" s="88">
        <f t="shared" si="77"/>
        <v>0</v>
      </c>
      <c r="I700" s="34"/>
    </row>
    <row r="701" spans="1:9" s="16" customFormat="1" ht="11.25">
      <c r="A701" s="61"/>
      <c r="B701" s="62"/>
      <c r="C701" s="62"/>
      <c r="D701" s="62" t="s">
        <v>345</v>
      </c>
      <c r="E701" s="58">
        <v>3410428.03</v>
      </c>
      <c r="F701" s="58">
        <f>F19+F109+F164+F434+F464+F484</f>
        <v>3020261</v>
      </c>
      <c r="G701" s="30">
        <f t="shared" si="80"/>
        <v>88.55958763627685</v>
      </c>
      <c r="H701" s="88">
        <f t="shared" si="77"/>
        <v>14.550686497914075</v>
      </c>
      <c r="I701" s="34">
        <f t="shared" si="81"/>
        <v>10.516282715313006</v>
      </c>
    </row>
    <row r="702" spans="1:9" s="16" customFormat="1" ht="11.25">
      <c r="A702" s="61"/>
      <c r="B702" s="62"/>
      <c r="C702" s="62"/>
      <c r="D702" s="12" t="s">
        <v>346</v>
      </c>
      <c r="E702" s="27">
        <v>113341</v>
      </c>
      <c r="F702" s="27">
        <v>275250</v>
      </c>
      <c r="G702" s="30">
        <f t="shared" si="80"/>
        <v>242.85121888813404</v>
      </c>
      <c r="H702" s="88">
        <f t="shared" si="77"/>
        <v>0.4835725439308213</v>
      </c>
      <c r="I702" s="34">
        <f t="shared" si="81"/>
        <v>0.958396250320719</v>
      </c>
    </row>
    <row r="703" spans="1:9" ht="12.75">
      <c r="A703" s="63"/>
      <c r="B703" s="48"/>
      <c r="C703" s="62"/>
      <c r="D703" s="59"/>
      <c r="E703" s="60"/>
      <c r="F703" s="49"/>
      <c r="G703" s="30" t="e">
        <f t="shared" si="80"/>
        <v>#DIV/0!</v>
      </c>
      <c r="H703" s="88">
        <f t="shared" si="77"/>
        <v>0</v>
      </c>
      <c r="I703" s="34">
        <f t="shared" si="81"/>
        <v>0</v>
      </c>
    </row>
    <row r="704" spans="1:9" ht="12.75">
      <c r="A704" s="63"/>
      <c r="B704" s="48"/>
      <c r="C704" s="48"/>
      <c r="D704" s="48" t="s">
        <v>347</v>
      </c>
      <c r="E704" s="60">
        <f>E691-E694-E695</f>
        <v>20431266.62</v>
      </c>
      <c r="F704" s="49">
        <f>F691-F694-F695</f>
        <v>20276755.03</v>
      </c>
      <c r="G704" s="30">
        <f t="shared" si="80"/>
        <v>99.24374933344197</v>
      </c>
      <c r="H704" s="88">
        <f t="shared" si="77"/>
        <v>87.17057000699016</v>
      </c>
      <c r="I704" s="34">
        <f t="shared" si="81"/>
        <v>70.60187462097647</v>
      </c>
    </row>
    <row r="705" spans="1:9" ht="12.75">
      <c r="A705" s="63"/>
      <c r="B705" s="48"/>
      <c r="C705" s="48"/>
      <c r="D705" s="48"/>
      <c r="E705" s="60"/>
      <c r="F705" s="49"/>
      <c r="G705" s="30"/>
      <c r="H705" s="88">
        <f t="shared" si="77"/>
        <v>0</v>
      </c>
      <c r="I705" s="34"/>
    </row>
    <row r="706" spans="1:9" s="65" customFormat="1" ht="12.75">
      <c r="A706" s="66"/>
      <c r="D706" s="67" t="s">
        <v>316</v>
      </c>
      <c r="E706" s="68">
        <f>E308+E393+E598+E666</f>
        <v>386127.26999999996</v>
      </c>
      <c r="F706" s="68">
        <f>F308+F393+F598+F666</f>
        <v>3289235.9</v>
      </c>
      <c r="G706" s="30">
        <f t="shared" si="80"/>
        <v>851.8527841869341</v>
      </c>
      <c r="H706" s="88">
        <f t="shared" si="77"/>
        <v>1.6474227881787091</v>
      </c>
      <c r="I706" s="34">
        <f t="shared" si="81"/>
        <v>11.452829620273551</v>
      </c>
    </row>
    <row r="707" spans="4:9" ht="12.75">
      <c r="D707" s="10" t="s">
        <v>317</v>
      </c>
      <c r="F707" s="110">
        <v>3280975.29</v>
      </c>
      <c r="G707" s="30" t="e">
        <f t="shared" si="80"/>
        <v>#DIV/0!</v>
      </c>
      <c r="H707" s="88">
        <f t="shared" si="77"/>
        <v>0</v>
      </c>
      <c r="I707" s="34">
        <f t="shared" si="81"/>
        <v>11.424066904017922</v>
      </c>
    </row>
    <row r="708" spans="7:9" ht="12.75">
      <c r="G708" s="30" t="e">
        <f t="shared" si="80"/>
        <v>#DIV/0!</v>
      </c>
      <c r="H708" s="88">
        <f t="shared" si="77"/>
        <v>0</v>
      </c>
      <c r="I708" s="34">
        <f t="shared" si="81"/>
        <v>0</v>
      </c>
    </row>
    <row r="709" spans="4:9" ht="12.75">
      <c r="D709" s="48" t="s">
        <v>337</v>
      </c>
      <c r="E709" s="101">
        <v>7316440.93</v>
      </c>
      <c r="F709" s="58">
        <v>7375244.9</v>
      </c>
      <c r="G709" s="30">
        <f t="shared" si="80"/>
        <v>100.80372370340453</v>
      </c>
      <c r="H709" s="88">
        <f aca="true" t="shared" si="82" ref="H709:H715">(E709/$E$691)*100</f>
        <v>31.215799693312075</v>
      </c>
      <c r="I709" s="34">
        <f t="shared" si="81"/>
        <v>25.679952978590393</v>
      </c>
    </row>
    <row r="710" spans="4:9" ht="12.75">
      <c r="D710" s="48" t="s">
        <v>338</v>
      </c>
      <c r="E710" s="101">
        <v>580622.73</v>
      </c>
      <c r="F710" s="58">
        <v>582033</v>
      </c>
      <c r="G710" s="30">
        <f t="shared" si="80"/>
        <v>100.24288921654858</v>
      </c>
      <c r="H710" s="88">
        <f t="shared" si="82"/>
        <v>2.477243103644386</v>
      </c>
      <c r="I710" s="34">
        <f t="shared" si="81"/>
        <v>2.026587628566463</v>
      </c>
    </row>
    <row r="711" spans="4:9" ht="12.75">
      <c r="D711" s="48" t="s">
        <v>339</v>
      </c>
      <c r="E711" s="101">
        <v>44000</v>
      </c>
      <c r="F711" s="58">
        <v>46000</v>
      </c>
      <c r="G711" s="30">
        <f t="shared" si="80"/>
        <v>104.54545454545455</v>
      </c>
      <c r="H711" s="88">
        <f t="shared" si="82"/>
        <v>0.18772722962525595</v>
      </c>
      <c r="I711" s="34">
        <f t="shared" si="81"/>
        <v>0.1601679473742164</v>
      </c>
    </row>
    <row r="712" spans="4:9" ht="12.75">
      <c r="D712" s="48" t="s">
        <v>340</v>
      </c>
      <c r="E712" s="101">
        <v>1215832.16</v>
      </c>
      <c r="F712" s="58">
        <v>1239713.27</v>
      </c>
      <c r="G712" s="30">
        <f t="shared" si="80"/>
        <v>101.96417818064624</v>
      </c>
      <c r="H712" s="88">
        <f t="shared" si="82"/>
        <v>5.187381888320249</v>
      </c>
      <c r="I712" s="34">
        <f t="shared" si="81"/>
        <v>4.316572386706038</v>
      </c>
    </row>
    <row r="713" spans="4:9" ht="12.75">
      <c r="D713" s="48" t="s">
        <v>341</v>
      </c>
      <c r="E713" s="101">
        <v>180618.87</v>
      </c>
      <c r="F713" s="58">
        <v>198857.96</v>
      </c>
      <c r="G713" s="30">
        <f t="shared" si="80"/>
        <v>110.09810879671653</v>
      </c>
      <c r="H713" s="88">
        <f t="shared" si="82"/>
        <v>0.7706154564350967</v>
      </c>
      <c r="I713" s="34">
        <f t="shared" si="81"/>
        <v>0.6924058972222615</v>
      </c>
    </row>
    <row r="714" spans="4:9" ht="12.75">
      <c r="D714" s="48" t="s">
        <v>342</v>
      </c>
      <c r="E714" s="101">
        <v>230061.41</v>
      </c>
      <c r="F714" s="58">
        <v>208765.01</v>
      </c>
      <c r="G714" s="30">
        <f t="shared" si="80"/>
        <v>90.74316722652443</v>
      </c>
      <c r="H714" s="88">
        <f t="shared" si="82"/>
        <v>0.9815634350677308</v>
      </c>
      <c r="I714" s="34">
        <f t="shared" si="81"/>
        <v>0.7269013725056036</v>
      </c>
    </row>
    <row r="715" spans="4:9" ht="12.75">
      <c r="D715" s="102" t="s">
        <v>343</v>
      </c>
      <c r="E715" s="103">
        <f>SUM(E709:E714)</f>
        <v>9567576.1</v>
      </c>
      <c r="F715" s="103">
        <f>SUM(F709:F714)</f>
        <v>9650614.14</v>
      </c>
      <c r="G715" s="95">
        <f t="shared" si="80"/>
        <v>100.86791094350428</v>
      </c>
      <c r="H715" s="88">
        <f t="shared" si="82"/>
        <v>40.82033080640479</v>
      </c>
      <c r="I715" s="34">
        <f t="shared" si="81"/>
        <v>33.602588210964974</v>
      </c>
    </row>
  </sheetData>
  <sheetProtection/>
  <mergeCells count="97">
    <mergeCell ref="B612:B614"/>
    <mergeCell ref="B615:B618"/>
    <mergeCell ref="B411:B413"/>
    <mergeCell ref="B233:B234"/>
    <mergeCell ref="B417:B419"/>
    <mergeCell ref="B674:B691"/>
    <mergeCell ref="B637:B638"/>
    <mergeCell ref="B634:B635"/>
    <mergeCell ref="B644:B667"/>
    <mergeCell ref="B668:B673"/>
    <mergeCell ref="A222:A230"/>
    <mergeCell ref="B223:B230"/>
    <mergeCell ref="B625:B633"/>
    <mergeCell ref="B605:B608"/>
    <mergeCell ref="B603:B604"/>
    <mergeCell ref="B590:B599"/>
    <mergeCell ref="A1:A2"/>
    <mergeCell ref="B79:B80"/>
    <mergeCell ref="B17:B18"/>
    <mergeCell ref="B1:B2"/>
    <mergeCell ref="B19:B27"/>
    <mergeCell ref="A75:A96"/>
    <mergeCell ref="A4:A27"/>
    <mergeCell ref="B515:B526"/>
    <mergeCell ref="B482:B485"/>
    <mergeCell ref="B8:B16"/>
    <mergeCell ref="E1:E2"/>
    <mergeCell ref="C1:C2"/>
    <mergeCell ref="D1:D2"/>
    <mergeCell ref="B550:B567"/>
    <mergeCell ref="B542:B548"/>
    <mergeCell ref="B489:B490"/>
    <mergeCell ref="B493:B514"/>
    <mergeCell ref="B420:B433"/>
    <mergeCell ref="B274:B295"/>
    <mergeCell ref="B237:B238"/>
    <mergeCell ref="B298:B326"/>
    <mergeCell ref="B364:B371"/>
    <mergeCell ref="B296:B297"/>
    <mergeCell ref="F1:H1"/>
    <mergeCell ref="A97:A103"/>
    <mergeCell ref="B125:B151"/>
    <mergeCell ref="B83:B96"/>
    <mergeCell ref="B118:B124"/>
    <mergeCell ref="B81:B82"/>
    <mergeCell ref="B33:B35"/>
    <mergeCell ref="B36:B42"/>
    <mergeCell ref="A28:A74"/>
    <mergeCell ref="B43:B74"/>
    <mergeCell ref="A231:A234"/>
    <mergeCell ref="B99:B100"/>
    <mergeCell ref="B195:B213"/>
    <mergeCell ref="A183:A188"/>
    <mergeCell ref="A164:A182"/>
    <mergeCell ref="B193:B194"/>
    <mergeCell ref="A189:A221"/>
    <mergeCell ref="B108:B117"/>
    <mergeCell ref="B101:B103"/>
    <mergeCell ref="A104:A163"/>
    <mergeCell ref="A235:A238"/>
    <mergeCell ref="A239:A413"/>
    <mergeCell ref="A639:A691"/>
    <mergeCell ref="A414:A437"/>
    <mergeCell ref="A568:A583"/>
    <mergeCell ref="A438:A548"/>
    <mergeCell ref="A584:A618"/>
    <mergeCell ref="A619:A638"/>
    <mergeCell ref="A549:A567"/>
    <mergeCell ref="I1:I2"/>
    <mergeCell ref="B609:B611"/>
    <mergeCell ref="B486:B488"/>
    <mergeCell ref="B600:B602"/>
    <mergeCell ref="B443:B444"/>
    <mergeCell ref="B327:B334"/>
    <mergeCell ref="B180:B182"/>
    <mergeCell ref="B570:B577"/>
    <mergeCell ref="B581:B583"/>
    <mergeCell ref="B578:B580"/>
    <mergeCell ref="B166:B170"/>
    <mergeCell ref="C73:C74"/>
    <mergeCell ref="B267:B273"/>
    <mergeCell ref="B152:B163"/>
    <mergeCell ref="B185:B188"/>
    <mergeCell ref="B244:B266"/>
    <mergeCell ref="B219:B221"/>
    <mergeCell ref="B214:B218"/>
    <mergeCell ref="B171:B179"/>
    <mergeCell ref="B527:B541"/>
    <mergeCell ref="B335:B356"/>
    <mergeCell ref="B357:B363"/>
    <mergeCell ref="B372:B396"/>
    <mergeCell ref="B397:B400"/>
    <mergeCell ref="B461:B462"/>
    <mergeCell ref="B401:B410"/>
    <mergeCell ref="B445:B460"/>
    <mergeCell ref="B463:B481"/>
    <mergeCell ref="B434:B437"/>
  </mergeCells>
  <printOptions/>
  <pageMargins left="0.23" right="0.19" top="0.37" bottom="0.25" header="0.16" footer="0.22"/>
  <pageSetup horizontalDpi="600" verticalDpi="600" orientation="portrait" paperSize="9" r:id="rId1"/>
  <headerFooter alignWithMargins="0">
    <oddHeader>&amp;CZał.Nr 2 do projektu Uchwały  Miejskiej  w Jezioranach Nr .....z  dnia PROJEKT WYDATKÓW GMINY na 2012 r 
&amp;P&amp;R&amp;P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urzad</cp:lastModifiedBy>
  <cp:lastPrinted>2011-11-22T02:50:28Z</cp:lastPrinted>
  <dcterms:created xsi:type="dcterms:W3CDTF">2007-10-16T17:18:34Z</dcterms:created>
  <dcterms:modified xsi:type="dcterms:W3CDTF">2011-11-29T17:50:46Z</dcterms:modified>
  <cp:category/>
  <cp:version/>
  <cp:contentType/>
  <cp:contentStatus/>
</cp:coreProperties>
</file>