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>
    <definedName name="_xlnm.Print_Area" localSheetId="0">'Arkusz1'!$A$3:$L$724</definedName>
  </definedNames>
  <calcPr fullCalcOnLoad="1"/>
</workbook>
</file>

<file path=xl/sharedStrings.xml><?xml version="1.0" encoding="utf-8"?>
<sst xmlns="http://schemas.openxmlformats.org/spreadsheetml/2006/main" count="801" uniqueCount="305">
  <si>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</si>
  <si>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</si>
  <si>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</si>
  <si>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</si>
  <si>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</si>
  <si>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</si>
  <si>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</si>
  <si>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</si>
  <si>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</si>
  <si>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</si>
  <si>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</si>
  <si>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</si>
  <si>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</si>
  <si>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</si>
  <si>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</si>
  <si>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</si>
  <si>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</si>
  <si>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</si>
  <si>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</si>
  <si>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</si>
  <si>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</si>
  <si>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</si>
  <si>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</si>
  <si>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</si>
  <si>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</si>
  <si>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</si>
  <si>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</si>
  <si>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</si>
  <si>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</si>
  <si>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</si>
  <si>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</si>
  <si>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</si>
  <si>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</si>
  <si>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</si>
  <si>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</si>
  <si>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</si>
  <si>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</si>
  <si>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60016</t>
  </si>
  <si>
    <t>3020</t>
  </si>
  <si>
    <t>4010</t>
  </si>
  <si>
    <t>4040</t>
  </si>
  <si>
    <t>Składki na FP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</si>
  <si>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</si>
  <si>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</si>
  <si>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</si>
  <si>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</si>
  <si>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</si>
  <si>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70004</t>
  </si>
  <si>
    <t>Różne jednostki obsługi gospodarki mieszkaniowej  i komunalnej</t>
  </si>
  <si>
    <t>Gospodarowanie   gruntami i nieruchomościami</t>
  </si>
  <si>
    <t>4430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</si>
  <si>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</si>
  <si>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</si>
  <si>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</si>
  <si>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</si>
  <si>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</si>
  <si>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</si>
  <si>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</si>
  <si>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</si>
  <si>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</si>
  <si>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</si>
  <si>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</si>
  <si>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</si>
  <si>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</si>
  <si>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</si>
  <si>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</si>
  <si>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</si>
  <si>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</si>
  <si>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</si>
  <si>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</si>
  <si>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</si>
  <si>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</si>
  <si>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</si>
  <si>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</si>
  <si>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</si>
  <si>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</si>
  <si>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</si>
  <si>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</si>
  <si>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</si>
  <si>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</si>
  <si>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</si>
  <si>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754</t>
  </si>
  <si>
    <t>Ochotnicze Straże Pożarne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</si>
  <si>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</si>
  <si>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</si>
  <si>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</si>
  <si>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</si>
  <si>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</si>
  <si>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</si>
  <si>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</si>
  <si>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</si>
  <si>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Świadczenia społeczne</t>
  </si>
  <si>
    <t>Inne formy pomocy dla uczniów</t>
  </si>
  <si>
    <t>Wynagrodzenie bezosobowe</t>
  </si>
  <si>
    <t>Zakup pomocy naukowych,dydaktycznych i książek</t>
  </si>
  <si>
    <t>Podróże służbowe</t>
  </si>
  <si>
    <t>Odpis na zakł FSŚ</t>
  </si>
  <si>
    <t>Przedszkola</t>
  </si>
  <si>
    <t>Gimnazjum</t>
  </si>
  <si>
    <t>Dowożenie uczniów</t>
  </si>
  <si>
    <t>Zespoły ekonomiczno-administracyjne szkół</t>
  </si>
  <si>
    <t>Licea Ogólnokształcące</t>
  </si>
  <si>
    <t>Licea Profilowane</t>
  </si>
  <si>
    <t>Szkoły zawodowe</t>
  </si>
  <si>
    <t>Zakup usług</t>
  </si>
  <si>
    <t>851</t>
  </si>
  <si>
    <t>OCHRONA ZDROWIA</t>
  </si>
  <si>
    <t>Przeciwdziałanie alkoholizmowi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</si>
  <si>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</si>
  <si>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</si>
  <si>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</si>
  <si>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</si>
  <si>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</si>
  <si>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</si>
  <si>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Ośrodki wsparcia</t>
  </si>
  <si>
    <t>Wynagrodzenia osobowe</t>
  </si>
  <si>
    <t>Składki ZUS</t>
  </si>
  <si>
    <t xml:space="preserve"> Zakup energii</t>
  </si>
  <si>
    <t>Odpis z ZFŚŚ</t>
  </si>
  <si>
    <t>Składki na ubezpieczenia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</si>
  <si>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</si>
  <si>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</si>
  <si>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</si>
  <si>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</si>
  <si>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</si>
  <si>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</si>
  <si>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</si>
  <si>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Świetlice szkolne</t>
  </si>
  <si>
    <t>stypendia dla uczniów</t>
  </si>
  <si>
    <t>900</t>
  </si>
  <si>
    <t>GOSPODARKA KOMUNALNA I OCHRONA ŚRODOWISKA</t>
  </si>
  <si>
    <t>Gospodarka odpadami</t>
  </si>
  <si>
    <t>Utrzymanie zieleni w miastach</t>
  </si>
  <si>
    <t>Oświetlenie ulic, placów i dróg</t>
  </si>
  <si>
    <t>921</t>
  </si>
  <si>
    <t>KULTURA I OCHRONA DZIEDZICTWA NARODOWEGO</t>
  </si>
  <si>
    <t>Domy i ośrodki kultury, świetlice i kluby</t>
  </si>
  <si>
    <t>Biblioteki</t>
  </si>
  <si>
    <t>926</t>
  </si>
  <si>
    <t>RAZEM</t>
  </si>
  <si>
    <t>Szkolenia pracowników</t>
  </si>
  <si>
    <t>Zakupmateriałów i wyposażenia</t>
  </si>
  <si>
    <t>Zwalczanie narkomanii</t>
  </si>
  <si>
    <t>Opłaty czynszowe za pomieszczenia biurowe</t>
  </si>
  <si>
    <t>1</t>
  </si>
  <si>
    <t xml:space="preserve">OGÓŁEM WYDATKI GMINY </t>
  </si>
  <si>
    <t>Rozdz.</t>
  </si>
  <si>
    <t>POZOSTAŁE ZADANIA W ZAKRESIE POLITYKI SPOŁECZNEJ</t>
  </si>
  <si>
    <t>świadczenia społeczne</t>
  </si>
  <si>
    <t>Wydatki osobowe niezaliczone do wynagrodzeń</t>
  </si>
  <si>
    <t>Oczyszczanie mias i wsi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</si>
  <si>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</si>
  <si>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</si>
  <si>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</si>
  <si>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Zadania w zakresie kultury fizycznej i sportu</t>
  </si>
  <si>
    <t>Odpisy na zakładowy fundusz świadczeń socjalnych</t>
  </si>
  <si>
    <t xml:space="preserve">wydatki majątkowe </t>
  </si>
  <si>
    <t>wydatki majatkowe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</si>
  <si>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</si>
  <si>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</si>
  <si>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</si>
  <si>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</si>
  <si>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</si>
  <si>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</si>
  <si>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>Dokształcanie i doskonalenie nauczycieli</t>
  </si>
  <si>
    <t>Dodatkowe wynagro-dzenie roczne</t>
  </si>
  <si>
    <t>Wydatki inwesty-cyjne jednostek budżetowych</t>
  </si>
  <si>
    <t>Dodatkowe wynagro-dzenie  roczne</t>
  </si>
  <si>
    <t>Wpłaty na Państwo-wy Fundusz Rehabil. Osób Niepełnospr.</t>
  </si>
  <si>
    <t>Wpłaty gmin na rzecz Izb rol.  w wysokości 2 %  uzyskanych  wpływ ów z podatku rolnego</t>
  </si>
  <si>
    <t>Zakup materiałów i wyposażnia</t>
  </si>
  <si>
    <t>Koszty postępowania sądowego i prokuratorskiego</t>
  </si>
  <si>
    <t>Wydatki osobowe nieza-liczone do wynagrodzeń</t>
  </si>
  <si>
    <t xml:space="preserve">w tym   wydatki majątkowe </t>
  </si>
  <si>
    <t>Obiekty sportowe</t>
  </si>
  <si>
    <t>Stołówki skzolne</t>
  </si>
  <si>
    <t>Opłaty za administro-wanie i czynsze za budynki, lokale i pomieszczenia garażowe</t>
  </si>
  <si>
    <t>Wplaty na Państwowy Fundusz Rehabilitacji Osób Niepełnosprawnych</t>
  </si>
  <si>
    <t>Zasiłki stałe</t>
  </si>
  <si>
    <t>Zakup usług przez jst od innych jst</t>
  </si>
  <si>
    <t>Kary i odszkodowania wypłacane na rzecz osób fizycznych</t>
  </si>
  <si>
    <t>%     Wskaź nik   realizacji     8:7</t>
  </si>
  <si>
    <t>Zakup pomocy naukowych, dydaktycznych i książek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</si>
  <si>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</si>
  <si>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</si>
  <si>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</si>
  <si>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</si>
  <si>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obejmujacych tłumaczenia</t>
  </si>
  <si>
    <t>Zakup usług obejmujących tłumaczenia</t>
  </si>
  <si>
    <t>Zakup pomocy naukowych,dydaktycz nych i książek</t>
  </si>
  <si>
    <t>Zarządzanie kryzysowe</t>
  </si>
  <si>
    <t>Koszty postępowania sądo wego i prokuratorskiego</t>
  </si>
  <si>
    <t xml:space="preserve">w tym inwestycje </t>
  </si>
  <si>
    <t>w tym inwestrycje</t>
  </si>
  <si>
    <t xml:space="preserve">różnice </t>
  </si>
  <si>
    <t>Inne formy wychowania przedszkolnego</t>
  </si>
  <si>
    <t>Rodziny zastępcze</t>
  </si>
  <si>
    <t>Zakup materiałów i wyposażnenia</t>
  </si>
  <si>
    <t>Wspieranie rodziny</t>
  </si>
  <si>
    <t>Wpływy z wpłat gmin i powiatów na rzecz innych jednostek samorządu terytorialnego oraz związków gmin lub związków powiatów na dofinansowanie zadań bieżących</t>
  </si>
  <si>
    <t>Wykonanie na 2012r.</t>
  </si>
  <si>
    <t>Plan z Uchwały Rady 2013r.</t>
  </si>
  <si>
    <t>Wykonanie 2013r.</t>
  </si>
  <si>
    <t>wynagrodzenia i pochodne działami :</t>
  </si>
  <si>
    <t>razem majątkowe</t>
  </si>
  <si>
    <t xml:space="preserve">pozostałe majątkowe </t>
  </si>
  <si>
    <t xml:space="preserve">Rolnictwo </t>
  </si>
  <si>
    <t xml:space="preserve">Razem wynagrodzenia i pochodne </t>
  </si>
  <si>
    <t>Dotacje z gminy do oświaty:</t>
  </si>
  <si>
    <t>Tansport i łączność</t>
  </si>
  <si>
    <t>Organy władzy państwowej</t>
  </si>
  <si>
    <t>Oświata i wychowanie</t>
  </si>
  <si>
    <t>Ochrona zdrowia</t>
  </si>
  <si>
    <t xml:space="preserve">Pomoc społeczna </t>
  </si>
  <si>
    <t xml:space="preserve">Edukacyjna opieka wychowawcza </t>
  </si>
  <si>
    <t>Kultura fizyczna i sport</t>
  </si>
  <si>
    <t>4010,4040,    4110,4120</t>
  </si>
  <si>
    <t>801.....7</t>
  </si>
  <si>
    <t>801......9</t>
  </si>
  <si>
    <t>853......7</t>
  </si>
  <si>
    <t>853.....9</t>
  </si>
  <si>
    <t>% Wskaźnik wyk  2013: 2012 8:4</t>
  </si>
  <si>
    <t>Opłaty na rzecz budzetów jednostek samorządu terytorialnego</t>
  </si>
  <si>
    <t>Rozliczenia z tytułu poręczeń i gwarancji udzielonych przez Skarb Państwa lub jednostkę samorządu terytorialnego</t>
  </si>
  <si>
    <t>Wypłaty z tytułu gwarancji i poręczeń</t>
  </si>
  <si>
    <t>Różnice kursowe</t>
  </si>
  <si>
    <t>Pozostałe odsetki</t>
  </si>
  <si>
    <t>Opłaty na rzecz bud żetów jednostek samorządu terytorialnego</t>
  </si>
  <si>
    <t>Opłaty na rzecz bud żetów jednostek sam orządu terytorialnego</t>
  </si>
  <si>
    <t>Kary i odszkodowa nia wypłacane na rze cz osób fizycznych</t>
  </si>
  <si>
    <t xml:space="preserve">Wydatki inwestycyj ne jednostek budżetowych   </t>
  </si>
  <si>
    <t>Wydatki na zakupy inwestycyjne jednos tek budżetowych</t>
  </si>
  <si>
    <t>Wydatki inwestycyj ne jednostek budżetowych</t>
  </si>
  <si>
    <t>Wydatki na zakupy inwestycyjne jednos tek budżeto wych</t>
  </si>
  <si>
    <t>Wynagrodzenia oso bowepracowników</t>
  </si>
  <si>
    <t>Wynagrodzenia oso bowe pracowników</t>
  </si>
  <si>
    <t>Dodatkowe wynagro dzenie roczne</t>
  </si>
  <si>
    <t>Wydatki osobowe nie zaliczone do wynagrodzeń</t>
  </si>
  <si>
    <t>Wynagrodzenie oso bowe pracowników</t>
  </si>
  <si>
    <t>Opłaty z tytułu zaku pu usług telekomuni kacyjnych telefonii komórkowej</t>
  </si>
  <si>
    <t>Opłaty z tytułu zaku pu usług telekomuni kacyjnych telefonii stacjonarnej</t>
  </si>
  <si>
    <t>Wpłaty gmin i powia tów na rzecz innych jed. sam. teryt. oraz związków gmin lub związków powiatów na dofinanso-wanie zadań bieżących</t>
  </si>
  <si>
    <t>Wynagrodzenia agen cyjno - prowizyjne</t>
  </si>
  <si>
    <t xml:space="preserve">Składki na ubezpie czenie społeczne </t>
  </si>
  <si>
    <t>Składki na ubezpiecze nia  społeczne</t>
  </si>
  <si>
    <t>Składki na ubezpiecze nie społeczne</t>
  </si>
  <si>
    <t>Wydatki inwesty cyjne jednostek budżetowych</t>
  </si>
  <si>
    <t>Nagrody i wydatki osobowe nie zaliczo ne do wynagrodzeń</t>
  </si>
  <si>
    <t>Zakup pomocy nauko wych,dydakty cznych i książek</t>
  </si>
  <si>
    <t>Opłata  z tytułu zakupu usług teleko munikacyjnych telefonii stacjonarnej</t>
  </si>
  <si>
    <t>Oddziały przedsz kolne w szkołach podstawowych</t>
  </si>
  <si>
    <t>Dotacja podmiotowa z budżetu dla publicz nej jednostki systemu oświaty prowadzonej przez osobę prawną inną niż jednostka jamorządu terytorialnego lub przez osobę fizyczną</t>
  </si>
  <si>
    <t>Składki na ubezpie czenie społeczne</t>
  </si>
  <si>
    <t>Opłata z z tytułu zakupu usług teleko munikacyjnych telefonii stacjonarnej</t>
  </si>
  <si>
    <t>Opłaty z tytułu za kupu usług telekomu nikacyjnych telefonii stacjonarnej</t>
  </si>
  <si>
    <t>Wydatki na zakupy inwestycyjne jedno stek budżetowych</t>
  </si>
  <si>
    <t>Opłaty z tytułu za kupu usług telekomu nikacyjnych telefonii komórkowej</t>
  </si>
  <si>
    <t>Szkolenia pracow ników niebędących członkami korpusu służby cywilnej</t>
  </si>
  <si>
    <t>Zakup materiałówi wyposażenia</t>
  </si>
  <si>
    <t>Dodatkowe wynagro dzenia roczne</t>
  </si>
  <si>
    <t xml:space="preserve">Zakup materiałówi wyposażenia </t>
  </si>
  <si>
    <t>Opłaty z tytułu zaku pu usług telekomuni ka cyjnych telefonii stacjonarnej</t>
  </si>
  <si>
    <t>Zakup usług od j.s.t /odpłatność za skierowanie osoby/</t>
  </si>
  <si>
    <t>Wydatki osobowe nie zaliczane do wynagrodzeń</t>
  </si>
  <si>
    <t>Szkolenia pracowni ków niebędących członkami korpusu służby cywilnej</t>
  </si>
  <si>
    <t>Zakup usług obejmu jących wykonanie ekspertyz, analiz i opinii</t>
  </si>
  <si>
    <t>Dotacja celowa z budżetu na finansowa nie lub dofinansowa nie zadań zleconych do realizacji pozosta łym jednostkom nie zaliczanym do sektora finansów publicznych</t>
  </si>
  <si>
    <t>Opłaty z tytułu zaku pu usług telekomuni kacyj nych telefonii stacjonarnej</t>
  </si>
  <si>
    <t>Składki na ubezpiecze nia społeczne</t>
  </si>
  <si>
    <t>Składki na ubezpiecze nie zdrowotne</t>
  </si>
  <si>
    <t>Gospodarka ścieko wa i ochrona wód</t>
  </si>
  <si>
    <t>Wydatki na zakup i objęcie akcji, wniesie nie wkładów do spó łek prawa handlowego oraz na uzupełnienie funduszy statutowych i innych instytucji finansowych</t>
  </si>
  <si>
    <t xml:space="preserve">Wydatki inwestycyj ne jednostek budżetowych </t>
  </si>
  <si>
    <t>Dotacja podmiotowa z budżetu dla samorzą dowej instytucji kultury</t>
  </si>
  <si>
    <t>Dotacje celowe z bud żetu na finansowanie lub dofinansowanie prac remontowych i konserwatorskich obiektów zabytko wych przekazane jed nostkom niezalicza nym do sektora finansów publicznych</t>
  </si>
  <si>
    <t>KULTURA FIZYCZ NA I SPORT</t>
  </si>
  <si>
    <t>Urzędy Naczelnych Organów  Władzy Państwowej</t>
  </si>
  <si>
    <t>BEZPIECZEŃST WO PUBLICZNE I OCHRONA PRZE CIW POŻAROWA</t>
  </si>
  <si>
    <t>Struktura %   2013r</t>
  </si>
  <si>
    <t>0</t>
  </si>
  <si>
    <t>Dokształcanie zawodowe nauczycieli</t>
  </si>
  <si>
    <t>Dotacje celowe prze kazane dla powiatu na inwestycje i zaku py inwestycyjne rea lizowane na podsta wie porozumień (umów) między jst</t>
  </si>
  <si>
    <t>Składki na ubezpie czenia społeczne</t>
  </si>
  <si>
    <t>Kary i odszkodowa nia wypłacane na rzecz osób prawnych i innych jednostek organizacyjnych</t>
  </si>
  <si>
    <t>Różne wydatki na rze cz osób fizycznych</t>
  </si>
  <si>
    <t>Dotacje celowe z bud żetu jednostki samo rządu terytorialnego, udzielone w trybie art. 221 ustwy, na fi nansowanie lub dofi nansowanie zadań zle conych do realizacji organizacjom prowa dzacym działalność pożytku publicznego</t>
  </si>
  <si>
    <t>Dotacja celowa z bud żetu na finansowanie lub dofinansowanie zadań zleconych do realizacji stowarzyszeniom</t>
  </si>
  <si>
    <t>Dodatkowe wyna grodzenia roczne</t>
  </si>
  <si>
    <t>Zakup leków, wyro bów medycznych i produktów biobójczych</t>
  </si>
  <si>
    <t>Zakup  usług pozostałych</t>
  </si>
  <si>
    <t>Oplaty na rzecz bud żetów jednostek samorządu terytorialnego</t>
  </si>
  <si>
    <t xml:space="preserve">Wynagrodzenia bezosobowe </t>
  </si>
  <si>
    <t>Dodatkowe wynagro dze nia roczne</t>
  </si>
  <si>
    <t>Placówki opiekuń czo - wychowawcze</t>
  </si>
  <si>
    <t>Wydatki  inwestycyj ne jednostek budżetowych</t>
  </si>
  <si>
    <t>Opłaty z tytułu zakupu usług teleko munikacyjnych telefonii stacjonarnej</t>
  </si>
  <si>
    <t>Świadczenia rodzi nne oraz składki na ubezpieczenia emerytalne i rento we z ubezpiecze nia społecznego</t>
  </si>
  <si>
    <t>Składki na ubezpiecze nia  zdrowotne</t>
  </si>
  <si>
    <t>EDUKACYJNA OPIEKA WY CHOWAWCZA</t>
  </si>
  <si>
    <t>Wynagrodzenia i pochodne  UE,        w tym :</t>
  </si>
  <si>
    <t xml:space="preserve">świadczenia społeczne </t>
  </si>
  <si>
    <t>Bezpieczeństwo publiczne  i ppoż</t>
  </si>
  <si>
    <t>Administracja samorządowa</t>
  </si>
  <si>
    <t>Wynagrodzenie bezosobowe paragraf  4170</t>
  </si>
  <si>
    <t>plus wynagrodze nie bezosobowe UE paragrafy 4177+9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</si>
</sst>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6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1" fontId="3" fillId="0" borderId="10" xfId="54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4"/>
  <sheetViews>
    <sheetView tabSelected="1" view="pageBreakPreview" zoomScaleSheetLayoutView="100" zoomScalePageLayoutView="0" workbookViewId="0" topLeftCell="A1">
      <selection activeCell="O715" sqref="O714:O715"/>
    </sheetView>
  </sheetViews>
  <sheetFormatPr defaultColWidth="9.140625" defaultRowHeight="12.75"/>
  <cols>
    <col min="1" max="1" width="3.7109375" style="1" customWidth="1"/>
    <col min="2" max="2" width="5.421875" style="31" customWidth="1"/>
    <col min="3" max="3" width="4.140625" style="31" customWidth="1"/>
    <col min="4" max="4" width="14.8515625" style="30" customWidth="1"/>
    <col min="5" max="5" width="10.57421875" style="26" customWidth="1"/>
    <col min="6" max="6" width="7.28125" style="26" customWidth="1"/>
    <col min="7" max="7" width="11.00390625" style="27" customWidth="1"/>
    <col min="8" max="8" width="11.00390625" style="29" customWidth="1"/>
    <col min="9" max="9" width="11.140625" style="28" customWidth="1"/>
    <col min="10" max="10" width="4.8515625" style="29" customWidth="1"/>
    <col min="11" max="11" width="5.57421875" style="29" customWidth="1"/>
    <col min="12" max="12" width="4.8515625" style="29" customWidth="1"/>
    <col min="13" max="16384" width="9.140625" style="7" customWidth="1"/>
  </cols>
  <sheetData>
    <row r="1" spans="1:12" ht="0.75" customHeight="1">
      <c r="A1" s="37"/>
      <c r="B1" s="40" t="s">
        <v>0</v>
      </c>
      <c r="C1" s="21"/>
      <c r="D1" s="2"/>
      <c r="E1" s="3"/>
      <c r="F1" s="3"/>
      <c r="G1" s="4"/>
      <c r="H1" s="5"/>
      <c r="I1" s="5"/>
      <c r="J1" s="6"/>
      <c r="K1" s="6"/>
      <c r="L1" s="6"/>
    </row>
    <row r="2" spans="1:12" ht="0.75" customHeight="1">
      <c r="A2" s="37"/>
      <c r="B2" s="40"/>
      <c r="C2" s="21"/>
      <c r="D2" s="2"/>
      <c r="E2" s="3"/>
      <c r="F2" s="3"/>
      <c r="G2" s="4"/>
      <c r="H2" s="5"/>
      <c r="I2" s="5"/>
      <c r="J2" s="6"/>
      <c r="K2" s="6"/>
      <c r="L2" s="6"/>
    </row>
    <row r="3" spans="1:12" ht="82.5" customHeight="1">
      <c r="A3" s="37" t="s">
        <v>1</v>
      </c>
      <c r="B3" s="40" t="s">
        <v>146</v>
      </c>
      <c r="C3" s="21" t="s">
        <v>2</v>
      </c>
      <c r="D3" s="2" t="s">
        <v>3</v>
      </c>
      <c r="E3" s="9" t="s">
        <v>200</v>
      </c>
      <c r="F3" s="9" t="s">
        <v>4</v>
      </c>
      <c r="G3" s="10" t="s">
        <v>201</v>
      </c>
      <c r="H3" s="121" t="s">
        <v>5</v>
      </c>
      <c r="I3" s="121" t="s">
        <v>202</v>
      </c>
      <c r="J3" s="120" t="s">
        <v>181</v>
      </c>
      <c r="K3" s="120" t="s">
        <v>221</v>
      </c>
      <c r="L3" s="120" t="s">
        <v>278</v>
      </c>
    </row>
    <row r="4" spans="1:12" ht="11.25">
      <c r="A4" s="57" t="s">
        <v>279</v>
      </c>
      <c r="B4" s="11" t="s">
        <v>144</v>
      </c>
      <c r="C4" s="58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96">
        <v>10</v>
      </c>
      <c r="L4" s="96">
        <v>11</v>
      </c>
    </row>
    <row r="5" spans="1:12" ht="22.5" customHeight="1">
      <c r="A5" s="139" t="s">
        <v>6</v>
      </c>
      <c r="B5" s="38"/>
      <c r="C5" s="36"/>
      <c r="D5" s="2" t="s">
        <v>7</v>
      </c>
      <c r="E5" s="59">
        <f>E9+E22+E24</f>
        <v>501899.22</v>
      </c>
      <c r="F5" s="65">
        <v>95</v>
      </c>
      <c r="G5" s="59">
        <f>G9+G22+G24</f>
        <v>855132.3300000001</v>
      </c>
      <c r="H5" s="59">
        <f>H9+H22+H24</f>
        <v>1352643.33</v>
      </c>
      <c r="I5" s="59">
        <f>I9+I22+I24</f>
        <v>1199319.7</v>
      </c>
      <c r="J5" s="66">
        <f aca="true" t="shared" si="0" ref="J5:J12">(I5/H5)*100</f>
        <v>88.6648884743327</v>
      </c>
      <c r="K5" s="3">
        <f>(I5/E5)*100</f>
        <v>238.95627891192976</v>
      </c>
      <c r="L5" s="118">
        <f>(I5/$I$691)*100</f>
        <v>4.665838985921791</v>
      </c>
    </row>
    <row r="6" spans="1:12" ht="10.5" customHeight="1">
      <c r="A6" s="130"/>
      <c r="B6" s="37"/>
      <c r="C6" s="25"/>
      <c r="D6" s="84" t="s">
        <v>8</v>
      </c>
      <c r="E6" s="76">
        <f>E5-E7</f>
        <v>490324.82999999996</v>
      </c>
      <c r="F6" s="48">
        <v>99</v>
      </c>
      <c r="G6" s="76">
        <f>G5-G7</f>
        <v>49950</v>
      </c>
      <c r="H6" s="76">
        <f>H5-H7</f>
        <v>515461</v>
      </c>
      <c r="I6" s="76">
        <f>I5-I7</f>
        <v>509169.1</v>
      </c>
      <c r="J6" s="83">
        <f t="shared" si="0"/>
        <v>98.77936449120301</v>
      </c>
      <c r="K6" s="39">
        <f aca="true" t="shared" si="1" ref="K6:K69">(I6/E6)*100</f>
        <v>103.8432216455365</v>
      </c>
      <c r="L6" s="119">
        <f>(I6/$I$691)*100</f>
        <v>1.9808738547417433</v>
      </c>
    </row>
    <row r="7" spans="1:12" ht="9.75" customHeight="1">
      <c r="A7" s="130"/>
      <c r="B7" s="37"/>
      <c r="C7" s="25"/>
      <c r="D7" s="82" t="s">
        <v>156</v>
      </c>
      <c r="E7" s="76">
        <f>E18+E20+E21</f>
        <v>11574.39</v>
      </c>
      <c r="F7" s="48">
        <v>37</v>
      </c>
      <c r="G7" s="76">
        <f>G18+G20+G21+G19</f>
        <v>805182.3300000001</v>
      </c>
      <c r="H7" s="76">
        <f>H18+H20+H21+H19</f>
        <v>837182.3300000001</v>
      </c>
      <c r="I7" s="76">
        <f>I18+I20+I21+I19</f>
        <v>690150.6</v>
      </c>
      <c r="J7" s="83">
        <f t="shared" si="0"/>
        <v>82.4373108782647</v>
      </c>
      <c r="K7" s="39">
        <f t="shared" si="1"/>
        <v>5962.7384250919495</v>
      </c>
      <c r="L7" s="119">
        <f>(I7/$I$691)*100</f>
        <v>2.684965131180048</v>
      </c>
    </row>
    <row r="8" spans="1:12" ht="11.25" customHeight="1">
      <c r="A8" s="130"/>
      <c r="B8" s="37"/>
      <c r="C8" s="25"/>
      <c r="D8" s="82" t="s">
        <v>160</v>
      </c>
      <c r="E8" s="76">
        <f>E18+E20+E21</f>
        <v>11574.39</v>
      </c>
      <c r="F8" s="48">
        <v>37</v>
      </c>
      <c r="G8" s="76">
        <f>G18+G20+G21+G19</f>
        <v>805182.3300000001</v>
      </c>
      <c r="H8" s="76">
        <f>H18+H20+H21+H19</f>
        <v>837182.3300000001</v>
      </c>
      <c r="I8" s="76">
        <f>I18+I20+I21+I19</f>
        <v>690150.6</v>
      </c>
      <c r="J8" s="83">
        <f t="shared" si="0"/>
        <v>82.4373108782647</v>
      </c>
      <c r="K8" s="39">
        <f t="shared" si="1"/>
        <v>5962.7384250919495</v>
      </c>
      <c r="L8" s="119">
        <f>(I8/$I$691)*100</f>
        <v>2.684965131180048</v>
      </c>
    </row>
    <row r="9" spans="1:12" ht="30.75" customHeight="1">
      <c r="A9" s="130"/>
      <c r="B9" s="150" t="s">
        <v>10</v>
      </c>
      <c r="C9" s="19"/>
      <c r="D9" s="2" t="s">
        <v>11</v>
      </c>
      <c r="E9" s="68">
        <f>E12+E13+E14+E18+E20+E15+E17+E21+E16+E19</f>
        <v>27554.239999999998</v>
      </c>
      <c r="F9" s="71">
        <v>56</v>
      </c>
      <c r="G9" s="68">
        <f>G12+G13+G14+G18+G20+G15+G17+G21+G16+G19</f>
        <v>823132.3300000001</v>
      </c>
      <c r="H9" s="68">
        <f>H12+H13+H14+H18+H20+H15+H17+H21+H16+H19</f>
        <v>851732.3300000001</v>
      </c>
      <c r="I9" s="68">
        <f>I12+I13+I14+I18+I20+I15+I17+I21+I16+I19</f>
        <v>698459.7</v>
      </c>
      <c r="J9" s="66">
        <f t="shared" si="0"/>
        <v>82.0046011403606</v>
      </c>
      <c r="K9" s="3">
        <f t="shared" si="1"/>
        <v>2534.853801084697</v>
      </c>
      <c r="L9" s="118">
        <f>(I9/$I$691)*100</f>
        <v>2.717290892791337</v>
      </c>
    </row>
    <row r="10" spans="1:12" ht="11.25" customHeight="1">
      <c r="A10" s="130"/>
      <c r="B10" s="130"/>
      <c r="C10" s="25"/>
      <c r="D10" s="84" t="s">
        <v>12</v>
      </c>
      <c r="E10" s="76">
        <f>E12+E13+E14+E15+E17+E16</f>
        <v>15979.85</v>
      </c>
      <c r="F10" s="48">
        <v>89</v>
      </c>
      <c r="G10" s="76">
        <f>G12+G13+G14+G15+G17+G16</f>
        <v>17950</v>
      </c>
      <c r="H10" s="76">
        <f>H12+H13+H14+H15+H17+H16</f>
        <v>14550</v>
      </c>
      <c r="I10" s="76">
        <f>I12+I13+I14+I15+I17+I16</f>
        <v>8309.1</v>
      </c>
      <c r="J10" s="89">
        <f t="shared" si="0"/>
        <v>57.10721649484536</v>
      </c>
      <c r="K10" s="39">
        <f t="shared" si="1"/>
        <v>51.997359174210025</v>
      </c>
      <c r="L10" s="119"/>
    </row>
    <row r="11" spans="1:12" ht="11.25">
      <c r="A11" s="130"/>
      <c r="B11" s="130"/>
      <c r="C11" s="25"/>
      <c r="D11" s="84" t="s">
        <v>13</v>
      </c>
      <c r="E11" s="76">
        <f>E18+E20+E19</f>
        <v>1895.4</v>
      </c>
      <c r="F11" s="105">
        <v>24</v>
      </c>
      <c r="G11" s="76">
        <f>G18+G20+G19</f>
        <v>805182.3300000001</v>
      </c>
      <c r="H11" s="76">
        <f>H18+H20+H19</f>
        <v>815182.3300000001</v>
      </c>
      <c r="I11" s="76">
        <f>I18+I20+I19</f>
        <v>670150.6</v>
      </c>
      <c r="J11" s="89">
        <f t="shared" si="0"/>
        <v>82.20867594124617</v>
      </c>
      <c r="K11" s="39">
        <f t="shared" si="1"/>
        <v>35356.68460483275</v>
      </c>
      <c r="L11" s="119">
        <f>(I11/$I$691)*100</f>
        <v>2.6071570373761723</v>
      </c>
    </row>
    <row r="12" spans="1:12" ht="21.75" customHeight="1">
      <c r="A12" s="130"/>
      <c r="B12" s="130"/>
      <c r="C12" s="21">
        <v>4210</v>
      </c>
      <c r="D12" s="13" t="s">
        <v>14</v>
      </c>
      <c r="E12" s="61">
        <v>106.47</v>
      </c>
      <c r="F12" s="93">
        <v>97</v>
      </c>
      <c r="G12" s="61">
        <v>150</v>
      </c>
      <c r="H12" s="61">
        <v>150</v>
      </c>
      <c r="I12" s="61"/>
      <c r="J12" s="67">
        <f t="shared" si="0"/>
        <v>0</v>
      </c>
      <c r="K12" s="39"/>
      <c r="L12" s="119"/>
    </row>
    <row r="13" spans="1:12" ht="11.25">
      <c r="A13" s="130"/>
      <c r="B13" s="130"/>
      <c r="C13" s="21">
        <v>4260</v>
      </c>
      <c r="D13" s="13" t="s">
        <v>15</v>
      </c>
      <c r="E13" s="61">
        <v>5424.73</v>
      </c>
      <c r="F13" s="93">
        <v>90</v>
      </c>
      <c r="G13" s="61">
        <v>4300</v>
      </c>
      <c r="H13" s="61">
        <v>4300</v>
      </c>
      <c r="I13" s="61">
        <v>2847.1</v>
      </c>
      <c r="J13" s="69">
        <f aca="true" t="shared" si="2" ref="J13:J24">(I13/H13)*100</f>
        <v>66.21162790697674</v>
      </c>
      <c r="K13" s="39">
        <f t="shared" si="1"/>
        <v>52.483718083664996</v>
      </c>
      <c r="L13" s="119"/>
    </row>
    <row r="14" spans="1:12" ht="12" customHeight="1">
      <c r="A14" s="130"/>
      <c r="B14" s="130"/>
      <c r="C14" s="21" t="s">
        <v>18</v>
      </c>
      <c r="D14" s="13" t="s">
        <v>19</v>
      </c>
      <c r="E14" s="61"/>
      <c r="F14" s="93"/>
      <c r="G14" s="61">
        <v>1500</v>
      </c>
      <c r="H14" s="61">
        <v>1500</v>
      </c>
      <c r="I14" s="61"/>
      <c r="J14" s="67">
        <f t="shared" si="2"/>
        <v>0</v>
      </c>
      <c r="K14" s="39"/>
      <c r="L14" s="119"/>
    </row>
    <row r="15" spans="1:12" ht="30.75" customHeight="1">
      <c r="A15" s="130"/>
      <c r="B15" s="130"/>
      <c r="C15" s="13">
        <v>4520</v>
      </c>
      <c r="D15" s="13" t="s">
        <v>228</v>
      </c>
      <c r="E15" s="70">
        <v>5462</v>
      </c>
      <c r="F15" s="93">
        <v>84</v>
      </c>
      <c r="G15" s="61">
        <v>6500</v>
      </c>
      <c r="H15" s="61">
        <v>6500</v>
      </c>
      <c r="I15" s="70">
        <v>5462</v>
      </c>
      <c r="J15" s="67">
        <f t="shared" si="2"/>
        <v>84.03076923076924</v>
      </c>
      <c r="K15" s="39">
        <f t="shared" si="1"/>
        <v>100</v>
      </c>
      <c r="L15" s="119"/>
    </row>
    <row r="16" spans="1:12" ht="30" customHeight="1">
      <c r="A16" s="130"/>
      <c r="B16" s="130"/>
      <c r="C16" s="13">
        <v>4590</v>
      </c>
      <c r="D16" s="21" t="s">
        <v>229</v>
      </c>
      <c r="E16" s="70">
        <v>4864.65</v>
      </c>
      <c r="F16" s="93">
        <v>100</v>
      </c>
      <c r="G16" s="61">
        <v>5000</v>
      </c>
      <c r="H16" s="61">
        <v>1600</v>
      </c>
      <c r="I16" s="70"/>
      <c r="J16" s="67"/>
      <c r="K16" s="39"/>
      <c r="L16" s="119"/>
    </row>
    <row r="17" spans="1:12" ht="32.25" customHeight="1">
      <c r="A17" s="130"/>
      <c r="B17" s="130"/>
      <c r="C17" s="13">
        <v>4610</v>
      </c>
      <c r="D17" s="13" t="s">
        <v>171</v>
      </c>
      <c r="E17" s="70">
        <v>122</v>
      </c>
      <c r="F17" s="93">
        <v>100</v>
      </c>
      <c r="G17" s="61">
        <v>500</v>
      </c>
      <c r="H17" s="61">
        <v>500</v>
      </c>
      <c r="I17" s="70"/>
      <c r="J17" s="67"/>
      <c r="K17" s="39"/>
      <c r="L17" s="119"/>
    </row>
    <row r="18" spans="1:12" ht="20.25" customHeight="1">
      <c r="A18" s="130"/>
      <c r="B18" s="130"/>
      <c r="C18" s="13">
        <v>6050</v>
      </c>
      <c r="D18" s="13" t="s">
        <v>232</v>
      </c>
      <c r="E18" s="61"/>
      <c r="F18" s="93"/>
      <c r="G18" s="61"/>
      <c r="H18" s="61">
        <v>10000</v>
      </c>
      <c r="I18" s="61">
        <v>2460</v>
      </c>
      <c r="J18" s="67">
        <f t="shared" si="2"/>
        <v>24.6</v>
      </c>
      <c r="K18" s="39"/>
      <c r="L18" s="119"/>
    </row>
    <row r="19" spans="1:12" ht="20.25" customHeight="1">
      <c r="A19" s="130"/>
      <c r="B19" s="130"/>
      <c r="C19" s="13">
        <v>6057</v>
      </c>
      <c r="D19" s="13" t="s">
        <v>230</v>
      </c>
      <c r="E19" s="61"/>
      <c r="F19" s="93"/>
      <c r="G19" s="61">
        <v>423419.15</v>
      </c>
      <c r="H19" s="61">
        <v>423419.15</v>
      </c>
      <c r="I19" s="61">
        <v>423419</v>
      </c>
      <c r="J19" s="67">
        <f t="shared" si="2"/>
        <v>99.99996457411055</v>
      </c>
      <c r="K19" s="39"/>
      <c r="L19" s="119">
        <f>(I19/$I$691)*100</f>
        <v>1.6472712635171582</v>
      </c>
    </row>
    <row r="20" spans="1:12" ht="31.5" customHeight="1">
      <c r="A20" s="130"/>
      <c r="B20" s="130"/>
      <c r="C20" s="13">
        <v>6059</v>
      </c>
      <c r="D20" s="13" t="s">
        <v>230</v>
      </c>
      <c r="E20" s="61">
        <v>1895.4</v>
      </c>
      <c r="F20" s="93">
        <v>24</v>
      </c>
      <c r="G20" s="61">
        <v>381763.18</v>
      </c>
      <c r="H20" s="61">
        <v>381763.18</v>
      </c>
      <c r="I20" s="61">
        <v>244271.6</v>
      </c>
      <c r="J20" s="67">
        <f t="shared" si="2"/>
        <v>63.98511244588858</v>
      </c>
      <c r="K20" s="39">
        <f t="shared" si="1"/>
        <v>12887.601561675634</v>
      </c>
      <c r="L20" s="119">
        <f>(I20/$I$691)*100</f>
        <v>0.9503153783211378</v>
      </c>
    </row>
    <row r="21" spans="1:12" ht="31.5" customHeight="1">
      <c r="A21" s="130"/>
      <c r="B21" s="151"/>
      <c r="C21" s="13">
        <v>6060</v>
      </c>
      <c r="D21" s="13" t="s">
        <v>231</v>
      </c>
      <c r="E21" s="61">
        <v>9678.99</v>
      </c>
      <c r="F21" s="93">
        <v>42</v>
      </c>
      <c r="G21" s="61"/>
      <c r="H21" s="61">
        <v>22000</v>
      </c>
      <c r="I21" s="61">
        <v>20000</v>
      </c>
      <c r="J21" s="67">
        <f t="shared" si="2"/>
        <v>90.9090909090909</v>
      </c>
      <c r="K21" s="39">
        <f t="shared" si="1"/>
        <v>206.63313010964987</v>
      </c>
      <c r="L21" s="119"/>
    </row>
    <row r="22" spans="1:12" ht="13.5" customHeight="1">
      <c r="A22" s="130"/>
      <c r="B22" s="153" t="s">
        <v>21</v>
      </c>
      <c r="C22" s="19"/>
      <c r="D22" s="2" t="s">
        <v>22</v>
      </c>
      <c r="E22" s="68">
        <f>E23</f>
        <v>30429</v>
      </c>
      <c r="F22" s="71">
        <v>89</v>
      </c>
      <c r="G22" s="68">
        <f>G23</f>
        <v>32000</v>
      </c>
      <c r="H22" s="68">
        <f>H23</f>
        <v>35400</v>
      </c>
      <c r="I22" s="68">
        <f>I23</f>
        <v>35349</v>
      </c>
      <c r="J22" s="66">
        <f t="shared" si="2"/>
        <v>99.85593220338983</v>
      </c>
      <c r="K22" s="3">
        <f t="shared" si="1"/>
        <v>116.16878635512175</v>
      </c>
      <c r="L22" s="118"/>
    </row>
    <row r="23" spans="1:12" ht="34.5" customHeight="1">
      <c r="A23" s="130"/>
      <c r="B23" s="149"/>
      <c r="C23" s="21" t="s">
        <v>23</v>
      </c>
      <c r="D23" s="13" t="s">
        <v>169</v>
      </c>
      <c r="E23" s="61">
        <v>30429</v>
      </c>
      <c r="F23" s="93">
        <v>89</v>
      </c>
      <c r="G23" s="61">
        <v>32000</v>
      </c>
      <c r="H23" s="61">
        <v>35400</v>
      </c>
      <c r="I23" s="61">
        <v>35349</v>
      </c>
      <c r="J23" s="67">
        <f t="shared" si="2"/>
        <v>99.85593220338983</v>
      </c>
      <c r="K23" s="39">
        <f t="shared" si="1"/>
        <v>116.16878635512175</v>
      </c>
      <c r="L23" s="119"/>
    </row>
    <row r="24" spans="1:12" ht="21">
      <c r="A24" s="130"/>
      <c r="B24" s="150" t="s">
        <v>24</v>
      </c>
      <c r="C24" s="19"/>
      <c r="D24" s="2" t="s">
        <v>25</v>
      </c>
      <c r="E24" s="59">
        <f>E26+E27+E28+E29+E31+E25+E30</f>
        <v>443915.98</v>
      </c>
      <c r="F24" s="59">
        <f>F26+F27+F28+F29+F31+F25+F30</f>
        <v>700</v>
      </c>
      <c r="G24" s="59">
        <f>G26+G27+G28+G29+G31+G25+G30</f>
        <v>0</v>
      </c>
      <c r="H24" s="59">
        <f>H26+H27+H28+H29+H31+H25+H30</f>
        <v>465511.00000000006</v>
      </c>
      <c r="I24" s="59">
        <f>I26+I27+I28+I29+I31+I25+I30</f>
        <v>465511.00000000006</v>
      </c>
      <c r="J24" s="69">
        <f t="shared" si="2"/>
        <v>100</v>
      </c>
      <c r="K24" s="3">
        <f t="shared" si="1"/>
        <v>104.86466380417305</v>
      </c>
      <c r="L24" s="118">
        <f>(I24/$I$691)*100</f>
        <v>1.8110261777367946</v>
      </c>
    </row>
    <row r="25" spans="1:12" ht="24.75" customHeight="1">
      <c r="A25" s="130"/>
      <c r="B25" s="152"/>
      <c r="C25" s="21" t="s">
        <v>39</v>
      </c>
      <c r="D25" s="13" t="s">
        <v>235</v>
      </c>
      <c r="E25" s="78">
        <v>5476.11</v>
      </c>
      <c r="F25" s="34">
        <v>100</v>
      </c>
      <c r="G25" s="78"/>
      <c r="H25" s="78">
        <v>5864.02</v>
      </c>
      <c r="I25" s="78">
        <v>5864.02</v>
      </c>
      <c r="J25" s="69">
        <f aca="true" t="shared" si="3" ref="J25:J31">(I25/H25)*100</f>
        <v>100</v>
      </c>
      <c r="K25" s="39">
        <f t="shared" si="1"/>
        <v>107.08367801231167</v>
      </c>
      <c r="L25" s="119"/>
    </row>
    <row r="26" spans="1:12" ht="23.25" customHeight="1">
      <c r="A26" s="130"/>
      <c r="B26" s="130"/>
      <c r="C26" s="21" t="s">
        <v>26</v>
      </c>
      <c r="D26" s="13" t="s">
        <v>245</v>
      </c>
      <c r="E26" s="61">
        <v>956.69</v>
      </c>
      <c r="F26" s="93">
        <v>100</v>
      </c>
      <c r="G26" s="68"/>
      <c r="H26" s="61">
        <v>1019.17</v>
      </c>
      <c r="I26" s="61">
        <v>1019.17</v>
      </c>
      <c r="J26" s="69">
        <f t="shared" si="3"/>
        <v>100</v>
      </c>
      <c r="K26" s="39">
        <f t="shared" si="1"/>
        <v>106.53085116390888</v>
      </c>
      <c r="L26" s="119"/>
    </row>
    <row r="27" spans="1:12" ht="19.5" customHeight="1">
      <c r="A27" s="130"/>
      <c r="B27" s="130"/>
      <c r="C27" s="21" t="s">
        <v>27</v>
      </c>
      <c r="D27" s="13" t="s">
        <v>28</v>
      </c>
      <c r="E27" s="61">
        <v>41.81</v>
      </c>
      <c r="F27" s="93">
        <v>100</v>
      </c>
      <c r="G27" s="68"/>
      <c r="J27" s="69">
        <f>(I28/H28)*100</f>
        <v>100</v>
      </c>
      <c r="K27" s="39">
        <f>(I28/E27)*100</f>
        <v>4339.799091126524</v>
      </c>
      <c r="L27" s="119"/>
    </row>
    <row r="28" spans="1:12" ht="20.25" customHeight="1">
      <c r="A28" s="130"/>
      <c r="B28" s="130"/>
      <c r="C28" s="21" t="s">
        <v>31</v>
      </c>
      <c r="D28" s="13" t="s">
        <v>14</v>
      </c>
      <c r="E28" s="61">
        <v>1839.62</v>
      </c>
      <c r="F28" s="93">
        <v>100</v>
      </c>
      <c r="G28" s="15"/>
      <c r="H28" s="61">
        <v>1814.47</v>
      </c>
      <c r="I28" s="61">
        <v>1814.47</v>
      </c>
      <c r="J28" s="69"/>
      <c r="K28" s="39" t="e">
        <f>(#REF!/E28)*100</f>
        <v>#REF!</v>
      </c>
      <c r="L28" s="119"/>
    </row>
    <row r="29" spans="1:12" ht="9.75" customHeight="1">
      <c r="A29" s="130"/>
      <c r="B29" s="130"/>
      <c r="C29" s="21" t="s">
        <v>32</v>
      </c>
      <c r="D29" s="13" t="s">
        <v>15</v>
      </c>
      <c r="E29" s="61">
        <v>30</v>
      </c>
      <c r="F29" s="93">
        <v>100</v>
      </c>
      <c r="G29" s="68"/>
      <c r="H29" s="61">
        <v>30</v>
      </c>
      <c r="I29" s="61">
        <v>30</v>
      </c>
      <c r="J29" s="69">
        <f t="shared" si="3"/>
        <v>100</v>
      </c>
      <c r="K29" s="39">
        <f t="shared" si="1"/>
        <v>100</v>
      </c>
      <c r="L29" s="119"/>
    </row>
    <row r="30" spans="1:12" ht="20.25" customHeight="1">
      <c r="A30" s="130"/>
      <c r="B30" s="130"/>
      <c r="C30" s="21" t="s">
        <v>18</v>
      </c>
      <c r="D30" s="13" t="s">
        <v>19</v>
      </c>
      <c r="E30" s="61">
        <v>360</v>
      </c>
      <c r="F30" s="93">
        <v>100</v>
      </c>
      <c r="G30" s="68"/>
      <c r="H30" s="61">
        <v>400</v>
      </c>
      <c r="I30" s="61">
        <v>400</v>
      </c>
      <c r="J30" s="69">
        <f t="shared" si="3"/>
        <v>100</v>
      </c>
      <c r="K30" s="39">
        <f t="shared" si="1"/>
        <v>111.11111111111111</v>
      </c>
      <c r="L30" s="119"/>
    </row>
    <row r="31" spans="1:12" ht="18.75" customHeight="1">
      <c r="A31" s="130"/>
      <c r="B31" s="130"/>
      <c r="C31" s="25">
        <v>4430</v>
      </c>
      <c r="D31" s="13" t="s">
        <v>33</v>
      </c>
      <c r="E31" s="62">
        <v>435211.75</v>
      </c>
      <c r="F31" s="93">
        <v>100</v>
      </c>
      <c r="G31" s="62"/>
      <c r="H31" s="72">
        <v>456383.34</v>
      </c>
      <c r="I31" s="62">
        <v>456383.34</v>
      </c>
      <c r="J31" s="69">
        <f t="shared" si="3"/>
        <v>100</v>
      </c>
      <c r="K31" s="39">
        <f t="shared" si="1"/>
        <v>104.86466415486255</v>
      </c>
      <c r="L31" s="119">
        <f aca="true" t="shared" si="4" ref="L31:L39">(I31/$I$691)*100</f>
        <v>1.7755158864623004</v>
      </c>
    </row>
    <row r="32" spans="1:12" ht="20.25" customHeight="1">
      <c r="A32" s="139" t="s">
        <v>34</v>
      </c>
      <c r="B32" s="2"/>
      <c r="C32" s="2"/>
      <c r="D32" s="19" t="s">
        <v>35</v>
      </c>
      <c r="E32" s="68">
        <f>E36+E41</f>
        <v>382927.98000000004</v>
      </c>
      <c r="F32" s="71">
        <v>61</v>
      </c>
      <c r="G32" s="68">
        <f>G36+G41</f>
        <v>492954</v>
      </c>
      <c r="H32" s="68">
        <f>H36+H41</f>
        <v>801476</v>
      </c>
      <c r="I32" s="68">
        <f>I36+I41</f>
        <v>517997.91</v>
      </c>
      <c r="J32" s="73">
        <f>(I32/H32)*100</f>
        <v>64.63049548582865</v>
      </c>
      <c r="K32" s="3">
        <f t="shared" si="1"/>
        <v>135.27293304605215</v>
      </c>
      <c r="L32" s="118">
        <f t="shared" si="4"/>
        <v>2.015221498574573</v>
      </c>
    </row>
    <row r="33" spans="1:12" ht="11.25">
      <c r="A33" s="130"/>
      <c r="B33" s="2"/>
      <c r="C33" s="2"/>
      <c r="D33" s="90" t="s">
        <v>8</v>
      </c>
      <c r="E33" s="70">
        <f>E32-E34</f>
        <v>273864.97000000003</v>
      </c>
      <c r="F33" s="91">
        <v>66</v>
      </c>
      <c r="G33" s="70">
        <f>G32-G34</f>
        <v>399954</v>
      </c>
      <c r="H33" s="70">
        <f>H32-H34</f>
        <v>560576</v>
      </c>
      <c r="I33" s="70">
        <f>I32-I34</f>
        <v>426651.48</v>
      </c>
      <c r="J33" s="92">
        <f>(I33/H33)*100</f>
        <v>76.10948024888685</v>
      </c>
      <c r="K33" s="39">
        <f t="shared" si="1"/>
        <v>155.78899338604714</v>
      </c>
      <c r="L33" s="119">
        <f t="shared" si="4"/>
        <v>1.6598469188701157</v>
      </c>
    </row>
    <row r="34" spans="1:12" ht="11.25">
      <c r="A34" s="130"/>
      <c r="B34" s="2"/>
      <c r="C34" s="2"/>
      <c r="D34" s="90" t="s">
        <v>161</v>
      </c>
      <c r="E34" s="70">
        <f>E53+E54+E55+E40+E56</f>
        <v>109063.01</v>
      </c>
      <c r="F34" s="101">
        <v>52</v>
      </c>
      <c r="G34" s="70">
        <f>G53+G54+G55+G40+G56</f>
        <v>93000</v>
      </c>
      <c r="H34" s="70">
        <f>H53+H54+H55+H40+H56</f>
        <v>240900</v>
      </c>
      <c r="I34" s="70">
        <f>I53+I54+I55+I40+I56</f>
        <v>91346.43</v>
      </c>
      <c r="J34" s="92">
        <f>(I34/H34)*100</f>
        <v>37.91881693648816</v>
      </c>
      <c r="K34" s="39">
        <f t="shared" si="1"/>
        <v>83.7556473088355</v>
      </c>
      <c r="L34" s="119">
        <f t="shared" si="4"/>
        <v>0.35537457970445735</v>
      </c>
    </row>
    <row r="35" spans="1:12" ht="11.25">
      <c r="A35" s="130"/>
      <c r="B35" s="2"/>
      <c r="C35" s="2"/>
      <c r="D35" s="90" t="s">
        <v>162</v>
      </c>
      <c r="E35" s="70">
        <f>E53+E54+E55+E56</f>
        <v>9063.01</v>
      </c>
      <c r="F35" s="91">
        <v>8</v>
      </c>
      <c r="G35" s="70">
        <f>G53+G54+G55+G56</f>
        <v>93000</v>
      </c>
      <c r="H35" s="70">
        <f>H53+H54+H55+H56</f>
        <v>240900</v>
      </c>
      <c r="I35" s="70">
        <f>I53+I54+I55+I56</f>
        <v>91346.43</v>
      </c>
      <c r="J35" s="92">
        <f>(I35/H35)*100</f>
        <v>37.91881693648816</v>
      </c>
      <c r="K35" s="39">
        <f t="shared" si="1"/>
        <v>1007.903886236471</v>
      </c>
      <c r="L35" s="119">
        <f t="shared" si="4"/>
        <v>0.35537457970445735</v>
      </c>
    </row>
    <row r="36" spans="1:12" ht="22.5" customHeight="1">
      <c r="A36" s="130"/>
      <c r="B36" s="129">
        <v>60014</v>
      </c>
      <c r="C36" s="2"/>
      <c r="D36" s="19" t="s">
        <v>36</v>
      </c>
      <c r="E36" s="5">
        <f>E37+E38+E39++E40</f>
        <v>167562.88</v>
      </c>
      <c r="F36" s="3">
        <v>100</v>
      </c>
      <c r="G36" s="5">
        <f>G37+G38+G39+G40</f>
        <v>57000</v>
      </c>
      <c r="H36" s="5">
        <f>H37+H38+H39+H40</f>
        <v>77871</v>
      </c>
      <c r="I36" s="5">
        <f>I37+I38+I39+I40</f>
        <v>67536.61</v>
      </c>
      <c r="J36" s="20">
        <f>(I36/H36)*100</f>
        <v>86.72883358374747</v>
      </c>
      <c r="K36" s="3">
        <f t="shared" si="1"/>
        <v>40.30523347414415</v>
      </c>
      <c r="L36" s="119">
        <f t="shared" si="4"/>
        <v>0.2627447443037878</v>
      </c>
    </row>
    <row r="37" spans="1:12" ht="20.25" customHeight="1">
      <c r="A37" s="130"/>
      <c r="B37" s="154"/>
      <c r="C37" s="13">
        <v>4210</v>
      </c>
      <c r="D37" s="21" t="s">
        <v>170</v>
      </c>
      <c r="E37" s="15"/>
      <c r="F37" s="39"/>
      <c r="G37" s="15">
        <v>11000</v>
      </c>
      <c r="H37" s="15">
        <v>8000</v>
      </c>
      <c r="I37" s="15">
        <v>7960.86</v>
      </c>
      <c r="J37" s="39"/>
      <c r="K37" s="3"/>
      <c r="L37" s="119">
        <f t="shared" si="4"/>
        <v>0.03097096708197602</v>
      </c>
    </row>
    <row r="38" spans="1:12" ht="19.5" customHeight="1">
      <c r="A38" s="130"/>
      <c r="B38" s="154"/>
      <c r="C38" s="13" t="s">
        <v>16</v>
      </c>
      <c r="D38" s="21" t="s">
        <v>17</v>
      </c>
      <c r="E38" s="15">
        <v>40669.26</v>
      </c>
      <c r="F38" s="39">
        <v>100</v>
      </c>
      <c r="G38" s="15">
        <v>27000</v>
      </c>
      <c r="H38" s="15">
        <v>1000</v>
      </c>
      <c r="I38" s="15"/>
      <c r="J38" s="39"/>
      <c r="K38" s="3"/>
      <c r="L38" s="119">
        <f t="shared" si="4"/>
        <v>0</v>
      </c>
    </row>
    <row r="39" spans="1:12" ht="18.75" customHeight="1">
      <c r="A39" s="130"/>
      <c r="B39" s="154"/>
      <c r="C39" s="13" t="s">
        <v>18</v>
      </c>
      <c r="D39" s="21" t="s">
        <v>19</v>
      </c>
      <c r="E39" s="15">
        <v>26893.62</v>
      </c>
      <c r="F39" s="34">
        <v>99</v>
      </c>
      <c r="G39" s="15">
        <v>19000</v>
      </c>
      <c r="H39" s="15">
        <v>68871</v>
      </c>
      <c r="I39" s="15">
        <v>59575.75</v>
      </c>
      <c r="J39" s="34">
        <f>(I39/H39)*100</f>
        <v>86.50339039653846</v>
      </c>
      <c r="K39" s="39">
        <f t="shared" si="1"/>
        <v>221.5237294198401</v>
      </c>
      <c r="L39" s="119">
        <f t="shared" si="4"/>
        <v>0.23177377722181178</v>
      </c>
    </row>
    <row r="40" spans="1:12" ht="78.75">
      <c r="A40" s="130"/>
      <c r="B40" s="155"/>
      <c r="C40" s="13">
        <v>6620</v>
      </c>
      <c r="D40" s="21" t="s">
        <v>281</v>
      </c>
      <c r="E40" s="15">
        <v>100000</v>
      </c>
      <c r="F40" s="34"/>
      <c r="G40" s="15"/>
      <c r="H40" s="15"/>
      <c r="I40" s="15"/>
      <c r="J40" s="34"/>
      <c r="K40" s="39"/>
      <c r="L40" s="119"/>
    </row>
    <row r="41" spans="1:12" ht="19.5" customHeight="1">
      <c r="A41" s="130"/>
      <c r="B41" s="129" t="s">
        <v>37</v>
      </c>
      <c r="C41" s="2"/>
      <c r="D41" s="19" t="s">
        <v>163</v>
      </c>
      <c r="E41" s="5">
        <f>E42+E43+E44+E45+E46+E47+E48+E49+E51+E53+E50+E52+E55+E54+E56</f>
        <v>215365.10000000003</v>
      </c>
      <c r="F41" s="3">
        <v>47</v>
      </c>
      <c r="G41" s="5">
        <f>G42+G43+G44+G45+G46+G47+G48+G49+G51+G53+G50+G52+G55+G54+G56</f>
        <v>435954</v>
      </c>
      <c r="H41" s="5">
        <f>H42+H43+H44+H45+H46+H47+H48+H49+H51+H53+H50+H52+H55+H54+H56</f>
        <v>723605</v>
      </c>
      <c r="I41" s="5">
        <f>I42+I43+I44+I45+I46+I47+I48+I49+I51+I53+I50+I52+I55+I54+I56</f>
        <v>450461.3</v>
      </c>
      <c r="J41" s="20">
        <f aca="true" t="shared" si="5" ref="J41:J48">(I41/H41)*100</f>
        <v>62.252375259983</v>
      </c>
      <c r="K41" s="3">
        <f t="shared" si="1"/>
        <v>209.16169797241983</v>
      </c>
      <c r="L41" s="118">
        <f>(I41/$I$691)*100</f>
        <v>1.752476754270785</v>
      </c>
    </row>
    <row r="42" spans="1:12" ht="30.75" customHeight="1">
      <c r="A42" s="130"/>
      <c r="B42" s="154"/>
      <c r="C42" s="13" t="s">
        <v>38</v>
      </c>
      <c r="D42" s="21" t="s">
        <v>247</v>
      </c>
      <c r="E42" s="15">
        <v>4456.11</v>
      </c>
      <c r="F42" s="39">
        <v>100</v>
      </c>
      <c r="G42" s="15">
        <v>2000</v>
      </c>
      <c r="H42" s="15">
        <v>4300</v>
      </c>
      <c r="I42" s="15">
        <v>3961.25</v>
      </c>
      <c r="J42" s="39">
        <f t="shared" si="5"/>
        <v>92.12209302325581</v>
      </c>
      <c r="K42" s="39">
        <f t="shared" si="1"/>
        <v>88.89479837795746</v>
      </c>
      <c r="L42" s="122">
        <f aca="true" t="shared" si="6" ref="L42:L49">(I42/$I$691)*100</f>
        <v>0.01541086557903009</v>
      </c>
    </row>
    <row r="43" spans="1:12" ht="21.75" customHeight="1">
      <c r="A43" s="130"/>
      <c r="B43" s="154"/>
      <c r="C43" s="13" t="s">
        <v>39</v>
      </c>
      <c r="D43" s="21" t="s">
        <v>235</v>
      </c>
      <c r="E43" s="15">
        <v>7168.7</v>
      </c>
      <c r="F43" s="39">
        <v>88</v>
      </c>
      <c r="G43" s="15">
        <v>19344</v>
      </c>
      <c r="H43" s="15">
        <v>15344</v>
      </c>
      <c r="I43" s="15">
        <v>12114.6</v>
      </c>
      <c r="J43" s="39">
        <f t="shared" si="5"/>
        <v>78.95333680917622</v>
      </c>
      <c r="K43" s="39">
        <f t="shared" si="1"/>
        <v>168.99298338610907</v>
      </c>
      <c r="L43" s="122">
        <f t="shared" si="6"/>
        <v>0.04713069665982151</v>
      </c>
    </row>
    <row r="44" spans="1:12" ht="21" customHeight="1">
      <c r="A44" s="130"/>
      <c r="B44" s="154"/>
      <c r="C44" s="13" t="s">
        <v>40</v>
      </c>
      <c r="D44" s="21" t="s">
        <v>165</v>
      </c>
      <c r="E44" s="15"/>
      <c r="F44" s="39"/>
      <c r="G44" s="15">
        <v>4680</v>
      </c>
      <c r="H44" s="15">
        <v>4680</v>
      </c>
      <c r="I44" s="15">
        <v>3785.93</v>
      </c>
      <c r="J44" s="39"/>
      <c r="K44" s="39"/>
      <c r="L44" s="122">
        <f t="shared" si="6"/>
        <v>0.014728799828745318</v>
      </c>
    </row>
    <row r="45" spans="1:12" ht="22.5" customHeight="1">
      <c r="A45" s="130"/>
      <c r="B45" s="154"/>
      <c r="C45" s="13" t="s">
        <v>26</v>
      </c>
      <c r="D45" s="21" t="s">
        <v>268</v>
      </c>
      <c r="E45" s="15">
        <v>5199.08</v>
      </c>
      <c r="F45" s="39">
        <v>100</v>
      </c>
      <c r="G45" s="15">
        <v>4175</v>
      </c>
      <c r="H45" s="15">
        <v>5575</v>
      </c>
      <c r="I45" s="15">
        <v>4243.22</v>
      </c>
      <c r="J45" s="39">
        <f t="shared" si="5"/>
        <v>76.11156950672647</v>
      </c>
      <c r="K45" s="39">
        <f t="shared" si="1"/>
        <v>81.61482416119775</v>
      </c>
      <c r="L45" s="122">
        <f t="shared" si="6"/>
        <v>0.01650784298952403</v>
      </c>
    </row>
    <row r="46" spans="1:12" ht="9" customHeight="1">
      <c r="A46" s="130"/>
      <c r="B46" s="154"/>
      <c r="C46" s="13" t="s">
        <v>27</v>
      </c>
      <c r="D46" s="21" t="s">
        <v>41</v>
      </c>
      <c r="E46" s="15">
        <v>249.29</v>
      </c>
      <c r="F46" s="39">
        <v>69</v>
      </c>
      <c r="G46" s="15">
        <v>1055</v>
      </c>
      <c r="H46" s="15">
        <v>6155</v>
      </c>
      <c r="I46" s="15">
        <v>5854.3</v>
      </c>
      <c r="J46" s="39">
        <f t="shared" si="5"/>
        <v>95.11454102355809</v>
      </c>
      <c r="K46" s="39">
        <f t="shared" si="1"/>
        <v>2348.3894259697545</v>
      </c>
      <c r="L46" s="122">
        <f t="shared" si="6"/>
        <v>0.022775596177801418</v>
      </c>
    </row>
    <row r="47" spans="1:12" ht="19.5" customHeight="1">
      <c r="A47" s="130"/>
      <c r="B47" s="154"/>
      <c r="C47" s="13" t="s">
        <v>29</v>
      </c>
      <c r="D47" s="21" t="s">
        <v>30</v>
      </c>
      <c r="E47" s="15">
        <v>26805</v>
      </c>
      <c r="F47" s="39">
        <v>100</v>
      </c>
      <c r="G47" s="15">
        <v>12000</v>
      </c>
      <c r="H47" s="15">
        <v>24351</v>
      </c>
      <c r="I47" s="15">
        <v>23426</v>
      </c>
      <c r="J47" s="22">
        <f t="shared" si="5"/>
        <v>96.20138803334567</v>
      </c>
      <c r="K47" s="39">
        <f t="shared" si="1"/>
        <v>87.39414288379034</v>
      </c>
      <c r="L47" s="122">
        <f t="shared" si="6"/>
        <v>0.09113662027247937</v>
      </c>
    </row>
    <row r="48" spans="1:12" ht="19.5" customHeight="1">
      <c r="A48" s="130"/>
      <c r="B48" s="154"/>
      <c r="C48" s="13" t="s">
        <v>31</v>
      </c>
      <c r="D48" s="18" t="s">
        <v>14</v>
      </c>
      <c r="E48" s="15">
        <v>59015.3</v>
      </c>
      <c r="F48" s="39">
        <v>98</v>
      </c>
      <c r="G48" s="15">
        <v>17000</v>
      </c>
      <c r="H48" s="15">
        <v>90010</v>
      </c>
      <c r="I48" s="15">
        <v>69359.11</v>
      </c>
      <c r="J48" s="22">
        <f t="shared" si="5"/>
        <v>77.05711587601378</v>
      </c>
      <c r="K48" s="39">
        <f t="shared" si="1"/>
        <v>117.52733613147777</v>
      </c>
      <c r="L48" s="118">
        <f t="shared" si="6"/>
        <v>0.26983500685166595</v>
      </c>
    </row>
    <row r="49" spans="1:12" ht="20.25" customHeight="1">
      <c r="A49" s="130"/>
      <c r="B49" s="154"/>
      <c r="C49" s="13" t="s">
        <v>16</v>
      </c>
      <c r="D49" s="21" t="s">
        <v>17</v>
      </c>
      <c r="E49" s="15">
        <v>56492.22</v>
      </c>
      <c r="F49" s="39">
        <v>54</v>
      </c>
      <c r="G49" s="15">
        <v>100500</v>
      </c>
      <c r="H49" s="15">
        <v>141270</v>
      </c>
      <c r="I49" s="15">
        <v>92815</v>
      </c>
      <c r="J49" s="22">
        <f aca="true" t="shared" si="7" ref="J49:J56">(I49/H49)*100</f>
        <v>65.70043179726764</v>
      </c>
      <c r="K49" s="39">
        <f t="shared" si="1"/>
        <v>164.29695982915877</v>
      </c>
      <c r="L49" s="118">
        <f t="shared" si="6"/>
        <v>0.36108791132033524</v>
      </c>
    </row>
    <row r="50" spans="1:12" ht="19.5" customHeight="1">
      <c r="A50" s="130"/>
      <c r="B50" s="154"/>
      <c r="C50" s="13">
        <v>4280</v>
      </c>
      <c r="D50" s="21" t="s">
        <v>70</v>
      </c>
      <c r="E50" s="15">
        <v>350</v>
      </c>
      <c r="F50" s="39">
        <v>100</v>
      </c>
      <c r="G50" s="15">
        <v>200</v>
      </c>
      <c r="H50" s="15">
        <v>455</v>
      </c>
      <c r="I50" s="15">
        <v>455</v>
      </c>
      <c r="J50" s="22">
        <f t="shared" si="7"/>
        <v>100</v>
      </c>
      <c r="K50" s="39">
        <f t="shared" si="1"/>
        <v>130</v>
      </c>
      <c r="L50" s="119"/>
    </row>
    <row r="51" spans="1:12" ht="20.25" customHeight="1">
      <c r="A51" s="130"/>
      <c r="B51" s="154"/>
      <c r="C51" s="13" t="s">
        <v>18</v>
      </c>
      <c r="D51" s="21" t="s">
        <v>19</v>
      </c>
      <c r="E51" s="15">
        <v>46380.26</v>
      </c>
      <c r="F51" s="39">
        <v>34</v>
      </c>
      <c r="G51" s="15">
        <v>181000</v>
      </c>
      <c r="H51" s="15">
        <v>189565</v>
      </c>
      <c r="I51" s="15">
        <v>142914.33</v>
      </c>
      <c r="J51" s="22">
        <f t="shared" si="7"/>
        <v>75.39067338379975</v>
      </c>
      <c r="K51" s="39">
        <f t="shared" si="1"/>
        <v>308.13611221670595</v>
      </c>
      <c r="L51" s="119">
        <f aca="true" t="shared" si="8" ref="L51:L63">(I51/$I$691)*100</f>
        <v>0.5559945797279009</v>
      </c>
    </row>
    <row r="52" spans="1:12" ht="42" customHeight="1">
      <c r="A52" s="130"/>
      <c r="B52" s="154"/>
      <c r="C52" s="13">
        <v>4520</v>
      </c>
      <c r="D52" s="21" t="s">
        <v>227</v>
      </c>
      <c r="E52" s="15">
        <v>186.13</v>
      </c>
      <c r="F52" s="39">
        <v>5</v>
      </c>
      <c r="G52" s="15">
        <v>1000</v>
      </c>
      <c r="H52" s="15">
        <v>1000</v>
      </c>
      <c r="I52" s="15">
        <v>186.13</v>
      </c>
      <c r="J52" s="22">
        <f t="shared" si="7"/>
        <v>18.613</v>
      </c>
      <c r="K52" s="39">
        <f t="shared" si="1"/>
        <v>100</v>
      </c>
      <c r="L52" s="119">
        <f t="shared" si="8"/>
        <v>0.0007241210249857673</v>
      </c>
    </row>
    <row r="53" spans="1:12" ht="31.5" customHeight="1">
      <c r="A53" s="130"/>
      <c r="B53" s="154"/>
      <c r="C53" s="13" t="s">
        <v>45</v>
      </c>
      <c r="D53" s="21" t="s">
        <v>166</v>
      </c>
      <c r="E53" s="15"/>
      <c r="F53" s="39"/>
      <c r="G53" s="15">
        <v>20000</v>
      </c>
      <c r="H53" s="15">
        <v>205600</v>
      </c>
      <c r="I53" s="15">
        <v>73448.34</v>
      </c>
      <c r="J53" s="22">
        <f t="shared" si="7"/>
        <v>35.723900778210115</v>
      </c>
      <c r="K53" s="39"/>
      <c r="L53" s="119">
        <f t="shared" si="8"/>
        <v>0.285743766422947</v>
      </c>
    </row>
    <row r="54" spans="1:12" ht="31.5" customHeight="1">
      <c r="A54" s="130"/>
      <c r="B54" s="154"/>
      <c r="C54" s="13">
        <v>6057</v>
      </c>
      <c r="D54" s="21" t="s">
        <v>166</v>
      </c>
      <c r="E54" s="15"/>
      <c r="F54" s="39"/>
      <c r="G54" s="15">
        <v>25000</v>
      </c>
      <c r="H54" s="15">
        <v>8000</v>
      </c>
      <c r="I54" s="15"/>
      <c r="J54" s="22">
        <f t="shared" si="7"/>
        <v>0</v>
      </c>
      <c r="K54" s="39"/>
      <c r="L54" s="119">
        <f t="shared" si="8"/>
        <v>0</v>
      </c>
    </row>
    <row r="55" spans="1:12" ht="30.75" customHeight="1">
      <c r="A55" s="130"/>
      <c r="B55" s="154"/>
      <c r="C55" s="13">
        <v>6059</v>
      </c>
      <c r="D55" s="21" t="s">
        <v>166</v>
      </c>
      <c r="E55" s="15">
        <v>9063.01</v>
      </c>
      <c r="F55" s="39">
        <v>15</v>
      </c>
      <c r="G55" s="15">
        <v>48000</v>
      </c>
      <c r="H55" s="15">
        <v>7300</v>
      </c>
      <c r="I55" s="15"/>
      <c r="J55" s="22">
        <f t="shared" si="7"/>
        <v>0</v>
      </c>
      <c r="K55" s="39"/>
      <c r="L55" s="119">
        <f t="shared" si="8"/>
        <v>0</v>
      </c>
    </row>
    <row r="56" spans="1:12" ht="33" customHeight="1">
      <c r="A56" s="99"/>
      <c r="B56" s="100"/>
      <c r="C56" s="13">
        <v>6060</v>
      </c>
      <c r="D56" s="13" t="s">
        <v>255</v>
      </c>
      <c r="E56" s="15"/>
      <c r="F56" s="39"/>
      <c r="G56" s="15"/>
      <c r="H56" s="15">
        <v>20000</v>
      </c>
      <c r="I56" s="15">
        <v>17898.09</v>
      </c>
      <c r="J56" s="22">
        <f t="shared" si="7"/>
        <v>89.49045</v>
      </c>
      <c r="K56" s="39"/>
      <c r="L56" s="119">
        <f t="shared" si="8"/>
        <v>0.0696308132815103</v>
      </c>
    </row>
    <row r="57" spans="1:12" ht="21">
      <c r="A57" s="139" t="s">
        <v>20</v>
      </c>
      <c r="B57" s="2"/>
      <c r="C57" s="2"/>
      <c r="D57" s="2" t="s">
        <v>46</v>
      </c>
      <c r="E57" s="5">
        <f>E61+E63</f>
        <v>86152.04</v>
      </c>
      <c r="F57" s="3">
        <v>49</v>
      </c>
      <c r="G57" s="5">
        <f>G61+G63</f>
        <v>355178.55</v>
      </c>
      <c r="H57" s="5">
        <f>H61+H63</f>
        <v>343038.11</v>
      </c>
      <c r="I57" s="5">
        <f>I61+I63</f>
        <v>309303.39</v>
      </c>
      <c r="J57" s="20">
        <f aca="true" t="shared" si="9" ref="J57:J64">(I57/H57)*100</f>
        <v>90.1658973109431</v>
      </c>
      <c r="K57" s="3">
        <f t="shared" si="1"/>
        <v>359.0203899988904</v>
      </c>
      <c r="L57" s="118">
        <f t="shared" si="8"/>
        <v>1.2033153591488346</v>
      </c>
    </row>
    <row r="58" spans="1:12" ht="11.25">
      <c r="A58" s="130"/>
      <c r="B58" s="2"/>
      <c r="C58" s="2"/>
      <c r="D58" s="84" t="s">
        <v>8</v>
      </c>
      <c r="E58" s="70">
        <f>E61+E64+E65+E66+E67+E68+E69+E71+E70</f>
        <v>63145.95</v>
      </c>
      <c r="F58" s="91">
        <v>55</v>
      </c>
      <c r="G58" s="70">
        <f>G61+G64+G65+G66+G67+G68+G69+G71+G70</f>
        <v>70350</v>
      </c>
      <c r="H58" s="70">
        <f>H61+H64+H65+H66+H67+H68+H69+H71+H70</f>
        <v>99250</v>
      </c>
      <c r="I58" s="70">
        <f>I61+I64+I65+I66+I67+I68+I69+I71+I70</f>
        <v>73892.64</v>
      </c>
      <c r="J58" s="92">
        <f t="shared" si="9"/>
        <v>74.4510226700252</v>
      </c>
      <c r="K58" s="39">
        <f t="shared" si="1"/>
        <v>117.01881118266493</v>
      </c>
      <c r="L58" s="118">
        <f t="shared" si="8"/>
        <v>0.28747227322680013</v>
      </c>
    </row>
    <row r="59" spans="1:12" ht="11.25">
      <c r="A59" s="130"/>
      <c r="B59" s="2"/>
      <c r="C59" s="2"/>
      <c r="D59" s="84" t="s">
        <v>161</v>
      </c>
      <c r="E59" s="70">
        <f>E60</f>
        <v>23006.09</v>
      </c>
      <c r="F59" s="91">
        <v>39</v>
      </c>
      <c r="G59" s="70">
        <f>G60</f>
        <v>284828.55</v>
      </c>
      <c r="H59" s="70">
        <f>H60</f>
        <v>243788.11</v>
      </c>
      <c r="I59" s="70">
        <f>I60</f>
        <v>235410.75</v>
      </c>
      <c r="J59" s="92">
        <f t="shared" si="9"/>
        <v>96.56367162451033</v>
      </c>
      <c r="K59" s="39">
        <f t="shared" si="1"/>
        <v>1023.254060120603</v>
      </c>
      <c r="L59" s="118">
        <f t="shared" si="8"/>
        <v>0.9158430859220343</v>
      </c>
    </row>
    <row r="60" spans="1:12" ht="11.25">
      <c r="A60" s="130"/>
      <c r="B60" s="2"/>
      <c r="C60" s="2"/>
      <c r="D60" s="84" t="s">
        <v>9</v>
      </c>
      <c r="E60" s="70">
        <f>E72+E75+E74+E73</f>
        <v>23006.09</v>
      </c>
      <c r="F60" s="91">
        <v>39</v>
      </c>
      <c r="G60" s="70">
        <f>G72+G75+G74+G73</f>
        <v>284828.55</v>
      </c>
      <c r="H60" s="70">
        <f>H72+H75+H74+H73</f>
        <v>243788.11</v>
      </c>
      <c r="I60" s="70">
        <f>I72+I75+I74+I73</f>
        <v>235410.75</v>
      </c>
      <c r="J60" s="92">
        <f t="shared" si="9"/>
        <v>96.56367162451033</v>
      </c>
      <c r="K60" s="39">
        <f t="shared" si="1"/>
        <v>1023.254060120603</v>
      </c>
      <c r="L60" s="118">
        <f t="shared" si="8"/>
        <v>0.9158430859220343</v>
      </c>
    </row>
    <row r="61" spans="1:12" ht="40.5" customHeight="1">
      <c r="A61" s="130"/>
      <c r="B61" s="129" t="s">
        <v>47</v>
      </c>
      <c r="C61" s="2"/>
      <c r="D61" s="2" t="s">
        <v>48</v>
      </c>
      <c r="E61" s="5">
        <f>E62</f>
        <v>10833.81</v>
      </c>
      <c r="F61" s="3">
        <v>63</v>
      </c>
      <c r="G61" s="5">
        <f>G62</f>
        <v>18000</v>
      </c>
      <c r="H61" s="5">
        <f>H62</f>
        <v>18000</v>
      </c>
      <c r="I61" s="5">
        <f>I62</f>
        <v>12311.37</v>
      </c>
      <c r="J61" s="20">
        <f t="shared" si="9"/>
        <v>68.3965</v>
      </c>
      <c r="K61" s="3">
        <f t="shared" si="1"/>
        <v>113.63841529434244</v>
      </c>
      <c r="L61" s="123">
        <f t="shared" si="8"/>
        <v>0.04789621159071094</v>
      </c>
    </row>
    <row r="62" spans="1:12" ht="20.25" customHeight="1">
      <c r="A62" s="130"/>
      <c r="B62" s="156"/>
      <c r="C62" s="13">
        <v>4300</v>
      </c>
      <c r="D62" s="13" t="s">
        <v>19</v>
      </c>
      <c r="E62" s="17">
        <v>10833.81</v>
      </c>
      <c r="F62" s="39">
        <v>63</v>
      </c>
      <c r="G62" s="15">
        <v>18000</v>
      </c>
      <c r="H62" s="15">
        <v>18000</v>
      </c>
      <c r="I62" s="15">
        <v>12311.37</v>
      </c>
      <c r="J62" s="22">
        <f t="shared" si="9"/>
        <v>68.3965</v>
      </c>
      <c r="K62" s="39">
        <f t="shared" si="1"/>
        <v>113.63841529434244</v>
      </c>
      <c r="L62" s="123">
        <f t="shared" si="8"/>
        <v>0.04789621159071094</v>
      </c>
    </row>
    <row r="63" spans="1:12" ht="30.75" customHeight="1">
      <c r="A63" s="130"/>
      <c r="B63" s="129">
        <v>70005</v>
      </c>
      <c r="C63" s="13"/>
      <c r="D63" s="2" t="s">
        <v>49</v>
      </c>
      <c r="E63" s="5">
        <f>E64+E65+E66+E67+E68+E72+E75+E69+E71+E74+E70+E73</f>
        <v>75318.23</v>
      </c>
      <c r="F63" s="3">
        <v>48</v>
      </c>
      <c r="G63" s="5">
        <f>G64+G65+G66+G67+G68+G72+G75+G69+G71+G74+G70+G73</f>
        <v>337178.55</v>
      </c>
      <c r="H63" s="5">
        <f>H64+H65+H66+H67+H68+H72+H75+H69+H71+H74+H70+H73</f>
        <v>325038.11</v>
      </c>
      <c r="I63" s="5">
        <f>I64+I65+I66+I67+I68+I72+I75+I69+I71+I74+I70+I73</f>
        <v>296992.02</v>
      </c>
      <c r="J63" s="20">
        <f t="shared" si="9"/>
        <v>91.37144564371236</v>
      </c>
      <c r="K63" s="3">
        <f t="shared" si="1"/>
        <v>394.3162498640768</v>
      </c>
      <c r="L63" s="118">
        <f t="shared" si="8"/>
        <v>1.1554191475581237</v>
      </c>
    </row>
    <row r="64" spans="1:12" ht="18.75" customHeight="1">
      <c r="A64" s="130"/>
      <c r="B64" s="136"/>
      <c r="C64" s="13" t="s">
        <v>29</v>
      </c>
      <c r="D64" s="13" t="s">
        <v>30</v>
      </c>
      <c r="E64" s="15">
        <v>117</v>
      </c>
      <c r="F64" s="39">
        <v>6</v>
      </c>
      <c r="G64" s="15">
        <v>1000</v>
      </c>
      <c r="H64" s="15">
        <v>4000</v>
      </c>
      <c r="I64" s="15">
        <v>3311</v>
      </c>
      <c r="J64" s="22">
        <f t="shared" si="9"/>
        <v>82.775</v>
      </c>
      <c r="K64" s="39">
        <f t="shared" si="1"/>
        <v>2829.91452991453</v>
      </c>
      <c r="L64" s="122">
        <f aca="true" t="shared" si="10" ref="L64:L70">(I64/$I$691)*100</f>
        <v>0.012881129929231589</v>
      </c>
    </row>
    <row r="65" spans="1:12" ht="19.5" customHeight="1">
      <c r="A65" s="130"/>
      <c r="B65" s="136"/>
      <c r="C65" s="13" t="s">
        <v>31</v>
      </c>
      <c r="D65" s="13" t="s">
        <v>14</v>
      </c>
      <c r="E65" s="15">
        <v>7639.04</v>
      </c>
      <c r="F65" s="39">
        <v>21</v>
      </c>
      <c r="G65" s="15">
        <v>9000</v>
      </c>
      <c r="H65" s="15">
        <v>10000</v>
      </c>
      <c r="I65" s="15">
        <v>7576.31</v>
      </c>
      <c r="J65" s="39">
        <f aca="true" t="shared" si="11" ref="J65:J71">(I65/H65)*100</f>
        <v>75.76310000000001</v>
      </c>
      <c r="K65" s="39">
        <f t="shared" si="1"/>
        <v>99.17882351709116</v>
      </c>
      <c r="L65" s="122">
        <f t="shared" si="10"/>
        <v>0.029474911958362004</v>
      </c>
    </row>
    <row r="66" spans="1:12" ht="12.75" customHeight="1">
      <c r="A66" s="130"/>
      <c r="B66" s="136"/>
      <c r="C66" s="13" t="s">
        <v>32</v>
      </c>
      <c r="D66" s="13" t="s">
        <v>15</v>
      </c>
      <c r="E66" s="15">
        <v>1006.71</v>
      </c>
      <c r="F66" s="39">
        <v>77</v>
      </c>
      <c r="G66" s="15">
        <v>1000</v>
      </c>
      <c r="H66" s="15">
        <v>1000</v>
      </c>
      <c r="I66" s="15">
        <v>767.84</v>
      </c>
      <c r="J66" s="22">
        <f t="shared" si="11"/>
        <v>76.784</v>
      </c>
      <c r="K66" s="39">
        <f t="shared" si="1"/>
        <v>76.2722134477655</v>
      </c>
      <c r="L66" s="122">
        <f t="shared" si="10"/>
        <v>0.0029872083373183884</v>
      </c>
    </row>
    <row r="67" spans="1:12" ht="21" customHeight="1">
      <c r="A67" s="130"/>
      <c r="B67" s="136"/>
      <c r="C67" s="13" t="s">
        <v>18</v>
      </c>
      <c r="D67" s="13" t="s">
        <v>19</v>
      </c>
      <c r="E67" s="15">
        <v>38899.94</v>
      </c>
      <c r="F67" s="39">
        <v>75</v>
      </c>
      <c r="G67" s="15">
        <v>36000</v>
      </c>
      <c r="H67" s="15">
        <v>56600</v>
      </c>
      <c r="I67" s="15">
        <v>41657.19</v>
      </c>
      <c r="J67" s="22">
        <f t="shared" si="11"/>
        <v>73.59927561837456</v>
      </c>
      <c r="K67" s="39">
        <f t="shared" si="1"/>
        <v>107.08805720522963</v>
      </c>
      <c r="L67" s="124">
        <f t="shared" si="10"/>
        <v>0.16206332735629322</v>
      </c>
    </row>
    <row r="68" spans="1:12" ht="21" customHeight="1">
      <c r="A68" s="130"/>
      <c r="B68" s="136"/>
      <c r="C68" s="13" t="s">
        <v>50</v>
      </c>
      <c r="D68" s="13" t="s">
        <v>33</v>
      </c>
      <c r="E68" s="15">
        <v>2591.02</v>
      </c>
      <c r="F68" s="39">
        <v>86</v>
      </c>
      <c r="G68" s="15">
        <v>2500</v>
      </c>
      <c r="H68" s="15">
        <v>2500</v>
      </c>
      <c r="I68" s="15">
        <v>1752.31</v>
      </c>
      <c r="J68" s="22">
        <f t="shared" si="11"/>
        <v>70.0924</v>
      </c>
      <c r="K68" s="39">
        <f t="shared" si="1"/>
        <v>67.6301225000193</v>
      </c>
      <c r="L68" s="122">
        <f t="shared" si="10"/>
        <v>0.006817195042673454</v>
      </c>
    </row>
    <row r="69" spans="1:12" ht="42.75" customHeight="1">
      <c r="A69" s="130"/>
      <c r="B69" s="136"/>
      <c r="C69" s="13">
        <v>4520</v>
      </c>
      <c r="D69" s="21" t="s">
        <v>44</v>
      </c>
      <c r="E69" s="15">
        <v>411.43</v>
      </c>
      <c r="F69" s="39">
        <v>82</v>
      </c>
      <c r="G69" s="15">
        <v>850</v>
      </c>
      <c r="H69" s="15">
        <v>850</v>
      </c>
      <c r="I69" s="15">
        <v>267.29</v>
      </c>
      <c r="J69" s="22">
        <f t="shared" si="11"/>
        <v>31.44588235294118</v>
      </c>
      <c r="K69" s="39">
        <f t="shared" si="1"/>
        <v>64.96609386772964</v>
      </c>
      <c r="L69" s="122">
        <f t="shared" si="10"/>
        <v>0.0010398662696418943</v>
      </c>
    </row>
    <row r="70" spans="1:12" ht="54" customHeight="1">
      <c r="A70" s="130"/>
      <c r="B70" s="136"/>
      <c r="C70" s="13">
        <v>4600</v>
      </c>
      <c r="D70" s="21" t="s">
        <v>283</v>
      </c>
      <c r="E70" s="15"/>
      <c r="F70" s="39"/>
      <c r="G70" s="15"/>
      <c r="H70" s="15">
        <v>6280</v>
      </c>
      <c r="I70" s="15">
        <v>6249.33</v>
      </c>
      <c r="J70" s="22">
        <f t="shared" si="11"/>
        <v>99.51162420382165</v>
      </c>
      <c r="K70" s="39"/>
      <c r="L70" s="122">
        <f t="shared" si="10"/>
        <v>0.024312422742568666</v>
      </c>
    </row>
    <row r="71" spans="1:12" ht="31.5" customHeight="1">
      <c r="A71" s="130"/>
      <c r="B71" s="136"/>
      <c r="C71" s="13">
        <v>4610</v>
      </c>
      <c r="D71" s="13" t="s">
        <v>191</v>
      </c>
      <c r="E71" s="15">
        <v>1647</v>
      </c>
      <c r="F71" s="39">
        <v>82</v>
      </c>
      <c r="G71" s="15">
        <v>2000</v>
      </c>
      <c r="H71" s="15">
        <v>20</v>
      </c>
      <c r="I71" s="15"/>
      <c r="J71" s="22">
        <f t="shared" si="11"/>
        <v>0</v>
      </c>
      <c r="K71" s="39"/>
      <c r="L71" s="119"/>
    </row>
    <row r="72" spans="1:12" ht="27" customHeight="1">
      <c r="A72" s="130"/>
      <c r="B72" s="136"/>
      <c r="C72" s="13" t="s">
        <v>45</v>
      </c>
      <c r="D72" s="13" t="s">
        <v>232</v>
      </c>
      <c r="E72" s="15">
        <v>23006.09</v>
      </c>
      <c r="F72" s="39">
        <v>37</v>
      </c>
      <c r="G72" s="15"/>
      <c r="H72" s="15">
        <v>6150</v>
      </c>
      <c r="I72" s="15"/>
      <c r="J72" s="22">
        <f>(I72/H72)*100</f>
        <v>0</v>
      </c>
      <c r="K72" s="39"/>
      <c r="L72" s="119"/>
    </row>
    <row r="73" spans="1:12" ht="30.75" customHeight="1">
      <c r="A73" s="130"/>
      <c r="B73" s="136"/>
      <c r="C73" s="13">
        <v>6057</v>
      </c>
      <c r="D73" s="13" t="s">
        <v>232</v>
      </c>
      <c r="E73" s="15"/>
      <c r="F73" s="39"/>
      <c r="G73" s="15">
        <v>170322</v>
      </c>
      <c r="H73" s="15">
        <v>133059</v>
      </c>
      <c r="I73" s="15">
        <v>132977</v>
      </c>
      <c r="J73" s="22">
        <f>(I73/H73)*100</f>
        <v>99.9383732028649</v>
      </c>
      <c r="K73" s="39"/>
      <c r="L73" s="119">
        <f aca="true" t="shared" si="12" ref="L73:L79">(I73/$I$691)*100</f>
        <v>0.5173343444878977</v>
      </c>
    </row>
    <row r="74" spans="1:12" ht="31.5" customHeight="1">
      <c r="A74" s="130"/>
      <c r="B74" s="136"/>
      <c r="C74" s="13">
        <v>6059</v>
      </c>
      <c r="D74" s="13" t="s">
        <v>232</v>
      </c>
      <c r="E74" s="15"/>
      <c r="F74" s="39"/>
      <c r="G74" s="15">
        <v>109006.55</v>
      </c>
      <c r="H74" s="15">
        <v>91579.11</v>
      </c>
      <c r="I74" s="15">
        <v>91559.4</v>
      </c>
      <c r="J74" s="22">
        <f>(I74/H74)*100</f>
        <v>99.97847762442767</v>
      </c>
      <c r="K74" s="39"/>
      <c r="L74" s="119">
        <f t="shared" si="12"/>
        <v>0.3562031191913279</v>
      </c>
    </row>
    <row r="75" spans="1:12" ht="24" customHeight="1">
      <c r="A75" s="130"/>
      <c r="B75" s="136"/>
      <c r="C75" s="13" t="s">
        <v>51</v>
      </c>
      <c r="D75" s="13" t="s">
        <v>233</v>
      </c>
      <c r="E75" s="15"/>
      <c r="F75" s="39"/>
      <c r="G75" s="15">
        <v>5500</v>
      </c>
      <c r="H75" s="15">
        <v>13000</v>
      </c>
      <c r="I75" s="15">
        <v>10874.35</v>
      </c>
      <c r="J75" s="22">
        <f>(I75/H75)*100</f>
        <v>83.64884615384615</v>
      </c>
      <c r="K75" s="39"/>
      <c r="L75" s="119">
        <f t="shared" si="12"/>
        <v>0.04230562224280868</v>
      </c>
    </row>
    <row r="76" spans="1:12" ht="21">
      <c r="A76" s="148" t="s">
        <v>52</v>
      </c>
      <c r="B76" s="2"/>
      <c r="C76" s="2"/>
      <c r="D76" s="2" t="s">
        <v>53</v>
      </c>
      <c r="E76" s="68">
        <f>E77+E79</f>
        <v>34474.63</v>
      </c>
      <c r="F76" s="71">
        <v>39</v>
      </c>
      <c r="G76" s="68">
        <f>G77+G79</f>
        <v>44000</v>
      </c>
      <c r="H76" s="68">
        <f>H77+H79</f>
        <v>107400</v>
      </c>
      <c r="I76" s="68">
        <f>I77+I79</f>
        <v>31600.5</v>
      </c>
      <c r="J76" s="73">
        <f aca="true" t="shared" si="13" ref="J76:J81">(I76/H76)*100</f>
        <v>29.4231843575419</v>
      </c>
      <c r="K76" s="3">
        <f aca="true" t="shared" si="14" ref="K76:K132">(I76/E76)*100</f>
        <v>91.66305773259931</v>
      </c>
      <c r="L76" s="33">
        <f t="shared" si="12"/>
        <v>0.12293873341246839</v>
      </c>
    </row>
    <row r="77" spans="1:12" ht="33" customHeight="1">
      <c r="A77" s="132"/>
      <c r="B77" s="129">
        <v>71004</v>
      </c>
      <c r="C77" s="2"/>
      <c r="D77" s="2" t="s">
        <v>54</v>
      </c>
      <c r="E77" s="68">
        <f>E78</f>
        <v>30750</v>
      </c>
      <c r="F77" s="71">
        <v>36</v>
      </c>
      <c r="G77" s="68">
        <f>G78</f>
        <v>40000</v>
      </c>
      <c r="H77" s="68">
        <f>H78</f>
        <v>103000</v>
      </c>
      <c r="I77" s="68">
        <f>I78</f>
        <v>27987.73</v>
      </c>
      <c r="J77" s="71">
        <f t="shared" si="13"/>
        <v>27.172553398058252</v>
      </c>
      <c r="K77" s="3">
        <f t="shared" si="14"/>
        <v>91.0170081300813</v>
      </c>
      <c r="L77" s="33">
        <f t="shared" si="12"/>
        <v>0.10888359605987702</v>
      </c>
    </row>
    <row r="78" spans="1:12" ht="22.5">
      <c r="A78" s="132"/>
      <c r="B78" s="142"/>
      <c r="C78" s="13">
        <v>4300</v>
      </c>
      <c r="D78" s="13" t="s">
        <v>19</v>
      </c>
      <c r="E78" s="61">
        <v>30750</v>
      </c>
      <c r="F78" s="71">
        <v>36</v>
      </c>
      <c r="G78" s="61">
        <v>40000</v>
      </c>
      <c r="H78" s="61">
        <v>103000</v>
      </c>
      <c r="I78" s="61">
        <v>27987.73</v>
      </c>
      <c r="J78" s="74">
        <f t="shared" si="13"/>
        <v>27.172553398058252</v>
      </c>
      <c r="K78" s="39">
        <f t="shared" si="14"/>
        <v>91.0170081300813</v>
      </c>
      <c r="L78" s="33">
        <f t="shared" si="12"/>
        <v>0.10888359605987702</v>
      </c>
    </row>
    <row r="79" spans="1:12" ht="11.25">
      <c r="A79" s="132"/>
      <c r="B79" s="141">
        <v>71035</v>
      </c>
      <c r="C79" s="2"/>
      <c r="D79" s="2" t="s">
        <v>55</v>
      </c>
      <c r="E79" s="68">
        <f>E80+E81</f>
        <v>3724.63</v>
      </c>
      <c r="F79" s="71">
        <v>93</v>
      </c>
      <c r="G79" s="68">
        <f>G80+G81</f>
        <v>4000</v>
      </c>
      <c r="H79" s="68">
        <f>H80+H81</f>
        <v>4400</v>
      </c>
      <c r="I79" s="68">
        <f>I80+I81</f>
        <v>3612.77</v>
      </c>
      <c r="J79" s="73">
        <f t="shared" si="13"/>
        <v>82.10840909090909</v>
      </c>
      <c r="K79" s="3">
        <f t="shared" si="14"/>
        <v>96.99674867033772</v>
      </c>
      <c r="L79" s="33">
        <f t="shared" si="12"/>
        <v>0.014055137352591365</v>
      </c>
    </row>
    <row r="80" spans="1:12" ht="20.25" customHeight="1">
      <c r="A80" s="132"/>
      <c r="B80" s="149"/>
      <c r="C80" s="13">
        <v>4210</v>
      </c>
      <c r="D80" s="13" t="s">
        <v>14</v>
      </c>
      <c r="E80" s="61">
        <v>2191.83</v>
      </c>
      <c r="F80" s="71">
        <v>100</v>
      </c>
      <c r="G80" s="61">
        <v>2000</v>
      </c>
      <c r="H80" s="61">
        <v>1450</v>
      </c>
      <c r="I80" s="61">
        <v>1190.77</v>
      </c>
      <c r="J80" s="74">
        <f t="shared" si="13"/>
        <v>82.12206896551723</v>
      </c>
      <c r="K80" s="39">
        <f t="shared" si="14"/>
        <v>54.32766227307775</v>
      </c>
      <c r="L80" s="119"/>
    </row>
    <row r="81" spans="1:12" ht="20.25" customHeight="1">
      <c r="A81" s="132"/>
      <c r="B81" s="149"/>
      <c r="C81" s="13">
        <v>4300</v>
      </c>
      <c r="D81" s="13" t="s">
        <v>19</v>
      </c>
      <c r="E81" s="61">
        <v>1532.8</v>
      </c>
      <c r="F81" s="71">
        <v>85</v>
      </c>
      <c r="G81" s="61">
        <v>2000</v>
      </c>
      <c r="H81" s="61">
        <v>2950</v>
      </c>
      <c r="I81" s="61">
        <v>2422</v>
      </c>
      <c r="J81" s="74">
        <f t="shared" si="13"/>
        <v>82.10169491525424</v>
      </c>
      <c r="K81" s="39">
        <f t="shared" si="14"/>
        <v>158.0114822546973</v>
      </c>
      <c r="L81" s="119"/>
    </row>
    <row r="82" spans="1:12" ht="21">
      <c r="A82" s="139" t="s">
        <v>56</v>
      </c>
      <c r="B82" s="25"/>
      <c r="C82" s="2"/>
      <c r="D82" s="2" t="s">
        <v>57</v>
      </c>
      <c r="E82" s="68">
        <f>E85+E93+E99+E126</f>
        <v>2269855.84</v>
      </c>
      <c r="F82" s="71">
        <v>90</v>
      </c>
      <c r="G82" s="68">
        <f>G85+G93+G99+G126</f>
        <v>2608133.47</v>
      </c>
      <c r="H82" s="68">
        <f>H85+H93+H99+H126</f>
        <v>2751614.47</v>
      </c>
      <c r="I82" s="68">
        <f>I85+I93+I99+I126</f>
        <v>2423598.37</v>
      </c>
      <c r="J82" s="73">
        <f aca="true" t="shared" si="15" ref="J82:J91">(I82/H82)*100</f>
        <v>88.07914031648481</v>
      </c>
      <c r="K82" s="3">
        <f t="shared" si="14"/>
        <v>106.77322882320139</v>
      </c>
      <c r="L82" s="118">
        <f>(I82/$I$691)*100</f>
        <v>9.42877846579399</v>
      </c>
    </row>
    <row r="83" spans="1:12" ht="11.25">
      <c r="A83" s="130"/>
      <c r="B83" s="25"/>
      <c r="C83" s="2"/>
      <c r="D83" s="84" t="s">
        <v>8</v>
      </c>
      <c r="E83" s="70">
        <f>E85+E93+E99-E125++E126</f>
        <v>2268269.1399999997</v>
      </c>
      <c r="F83" s="91">
        <v>91</v>
      </c>
      <c r="G83" s="70">
        <f>G85+G93+G99-G125+G126</f>
        <v>2598133.47</v>
      </c>
      <c r="H83" s="70">
        <f>H85+H93+H99-H125+H126</f>
        <v>2655014.47</v>
      </c>
      <c r="I83" s="70">
        <f>I85+I93+I99-I125+I126</f>
        <v>2402242.37</v>
      </c>
      <c r="J83" s="22">
        <f t="shared" si="15"/>
        <v>90.4794454849054</v>
      </c>
      <c r="K83" s="39">
        <f t="shared" si="14"/>
        <v>105.90640800235904</v>
      </c>
      <c r="L83" s="119">
        <f>(I83/$I$691)*100</f>
        <v>9.345694983230212</v>
      </c>
    </row>
    <row r="84" spans="1:12" ht="11.25">
      <c r="A84" s="130"/>
      <c r="B84" s="25"/>
      <c r="C84" s="2"/>
      <c r="D84" s="84" t="s">
        <v>9</v>
      </c>
      <c r="E84" s="70">
        <f>E125</f>
        <v>1586.7</v>
      </c>
      <c r="F84" s="91">
        <v>12</v>
      </c>
      <c r="G84" s="70">
        <f>G125</f>
        <v>10000</v>
      </c>
      <c r="H84" s="70">
        <f>H125</f>
        <v>96600</v>
      </c>
      <c r="I84" s="70">
        <f>I125</f>
        <v>21356</v>
      </c>
      <c r="J84" s="110">
        <f t="shared" si="15"/>
        <v>22.107660455486542</v>
      </c>
      <c r="K84" s="39">
        <f t="shared" si="14"/>
        <v>1345.938110543896</v>
      </c>
      <c r="L84" s="119"/>
    </row>
    <row r="85" spans="1:12" ht="22.5" customHeight="1">
      <c r="A85" s="130"/>
      <c r="B85" s="133">
        <v>75011</v>
      </c>
      <c r="C85" s="2"/>
      <c r="D85" s="2" t="s">
        <v>58</v>
      </c>
      <c r="E85" s="68">
        <f>E86+E87+E88+E89+E92+E90+E91</f>
        <v>127616.33</v>
      </c>
      <c r="F85" s="71">
        <v>94</v>
      </c>
      <c r="G85" s="68">
        <f>G86+G87+G88+G89+G92+G90+G91</f>
        <v>139411.16000000003</v>
      </c>
      <c r="H85" s="68">
        <f>H86+H87+H88+H89+H92+H90+H91</f>
        <v>144411.16000000003</v>
      </c>
      <c r="I85" s="68">
        <f>I86+I87+I88+I89+I92+I90+I91</f>
        <v>134209.56999999998</v>
      </c>
      <c r="J85" s="73">
        <f t="shared" si="15"/>
        <v>92.93573294473913</v>
      </c>
      <c r="K85" s="3">
        <f t="shared" si="14"/>
        <v>105.16645479461756</v>
      </c>
      <c r="L85" s="118">
        <f>(I85/$I$691)*100</f>
        <v>0.5221295405968898</v>
      </c>
    </row>
    <row r="86" spans="1:12" ht="20.25" customHeight="1">
      <c r="A86" s="130"/>
      <c r="B86" s="130"/>
      <c r="C86" s="13" t="s">
        <v>39</v>
      </c>
      <c r="D86" s="13" t="s">
        <v>235</v>
      </c>
      <c r="E86" s="61">
        <v>92593.94</v>
      </c>
      <c r="F86" s="75">
        <v>98</v>
      </c>
      <c r="G86" s="61">
        <v>96720.71</v>
      </c>
      <c r="H86" s="61">
        <v>99720.71</v>
      </c>
      <c r="I86" s="61">
        <v>96360.79</v>
      </c>
      <c r="J86" s="75">
        <f t="shared" si="15"/>
        <v>96.63066979767792</v>
      </c>
      <c r="K86" s="39">
        <f t="shared" si="14"/>
        <v>104.06813880044416</v>
      </c>
      <c r="L86" s="122">
        <f aca="true" t="shared" si="16" ref="L86:L93">(I86/$I$691)*100</f>
        <v>0.37488246936677744</v>
      </c>
    </row>
    <row r="87" spans="1:12" ht="20.25" customHeight="1">
      <c r="A87" s="130"/>
      <c r="B87" s="130"/>
      <c r="C87" s="13">
        <v>4040</v>
      </c>
      <c r="D87" s="13" t="s">
        <v>236</v>
      </c>
      <c r="E87" s="61">
        <v>6660.54</v>
      </c>
      <c r="F87" s="75">
        <v>91</v>
      </c>
      <c r="G87" s="61">
        <v>7900</v>
      </c>
      <c r="H87" s="61">
        <v>7900</v>
      </c>
      <c r="I87" s="61">
        <v>7782.78</v>
      </c>
      <c r="J87" s="74">
        <f t="shared" si="15"/>
        <v>98.51620253164558</v>
      </c>
      <c r="K87" s="39">
        <f t="shared" si="14"/>
        <v>116.84908430847949</v>
      </c>
      <c r="L87" s="122">
        <f t="shared" si="16"/>
        <v>0.030278163814746312</v>
      </c>
    </row>
    <row r="88" spans="1:12" ht="21" customHeight="1">
      <c r="A88" s="130"/>
      <c r="B88" s="130"/>
      <c r="C88" s="13">
        <v>4110</v>
      </c>
      <c r="D88" s="13" t="s">
        <v>244</v>
      </c>
      <c r="E88" s="61">
        <v>16038.21</v>
      </c>
      <c r="F88" s="75">
        <v>90</v>
      </c>
      <c r="G88" s="61">
        <v>18277.24</v>
      </c>
      <c r="H88" s="61">
        <v>20277.24</v>
      </c>
      <c r="I88" s="61">
        <v>17805.94</v>
      </c>
      <c r="J88" s="74">
        <f t="shared" si="15"/>
        <v>87.81244390262184</v>
      </c>
      <c r="K88" s="39">
        <f t="shared" si="14"/>
        <v>111.02199060867765</v>
      </c>
      <c r="L88" s="122">
        <f t="shared" si="16"/>
        <v>0.06927231248930894</v>
      </c>
    </row>
    <row r="89" spans="1:12" ht="21" customHeight="1">
      <c r="A89" s="130"/>
      <c r="B89" s="130"/>
      <c r="C89" s="13">
        <v>4120</v>
      </c>
      <c r="D89" s="13" t="s">
        <v>28</v>
      </c>
      <c r="E89" s="61">
        <v>1554.09</v>
      </c>
      <c r="F89" s="75">
        <v>62</v>
      </c>
      <c r="G89" s="61">
        <v>2563.21</v>
      </c>
      <c r="H89" s="61">
        <v>2563.21</v>
      </c>
      <c r="I89" s="61">
        <v>1627.4</v>
      </c>
      <c r="J89" s="75">
        <f t="shared" si="15"/>
        <v>63.490701113057455</v>
      </c>
      <c r="K89" s="39">
        <f t="shared" si="14"/>
        <v>104.71723001885348</v>
      </c>
      <c r="L89" s="122">
        <f t="shared" si="16"/>
        <v>0.00633124459282135</v>
      </c>
    </row>
    <row r="90" spans="1:12" ht="20.25" customHeight="1">
      <c r="A90" s="130"/>
      <c r="B90" s="130"/>
      <c r="C90" s="13">
        <v>4210</v>
      </c>
      <c r="D90" s="13" t="s">
        <v>14</v>
      </c>
      <c r="E90" s="61">
        <v>4942.89</v>
      </c>
      <c r="F90" s="75">
        <v>77</v>
      </c>
      <c r="G90" s="61">
        <v>8450</v>
      </c>
      <c r="H90" s="61">
        <v>6950</v>
      </c>
      <c r="I90" s="61">
        <v>3743.25</v>
      </c>
      <c r="J90" s="74">
        <f t="shared" si="15"/>
        <v>53.85971223021583</v>
      </c>
      <c r="K90" s="39">
        <f t="shared" si="14"/>
        <v>75.72998792204561</v>
      </c>
      <c r="L90" s="122">
        <f t="shared" si="16"/>
        <v>0.014562757356567849</v>
      </c>
    </row>
    <row r="91" spans="1:12" ht="23.25" customHeight="1">
      <c r="A91" s="130"/>
      <c r="B91" s="130"/>
      <c r="C91" s="13">
        <v>4300</v>
      </c>
      <c r="D91" s="13" t="s">
        <v>19</v>
      </c>
      <c r="E91" s="61">
        <v>2726.66</v>
      </c>
      <c r="F91" s="75">
        <v>78</v>
      </c>
      <c r="G91" s="61">
        <v>2400</v>
      </c>
      <c r="H91" s="61">
        <v>3900</v>
      </c>
      <c r="I91" s="61">
        <v>3789.41</v>
      </c>
      <c r="J91" s="74">
        <f t="shared" si="15"/>
        <v>97.16435897435896</v>
      </c>
      <c r="K91" s="39">
        <f t="shared" si="14"/>
        <v>138.9762566656642</v>
      </c>
      <c r="L91" s="122">
        <f t="shared" si="16"/>
        <v>0.014742338437067194</v>
      </c>
    </row>
    <row r="92" spans="1:12" ht="11.25">
      <c r="A92" s="130"/>
      <c r="B92" s="130"/>
      <c r="C92" s="13">
        <v>4440</v>
      </c>
      <c r="D92" s="13" t="s">
        <v>61</v>
      </c>
      <c r="E92" s="61">
        <v>3100</v>
      </c>
      <c r="F92" s="75">
        <v>100</v>
      </c>
      <c r="G92" s="61">
        <v>3100</v>
      </c>
      <c r="H92" s="61">
        <v>3100</v>
      </c>
      <c r="I92" s="61">
        <v>3100</v>
      </c>
      <c r="J92" s="75">
        <f>(I92/H92)*100</f>
        <v>100</v>
      </c>
      <c r="K92" s="39">
        <f t="shared" si="14"/>
        <v>100</v>
      </c>
      <c r="L92" s="118">
        <f t="shared" si="16"/>
        <v>0.012060254539600704</v>
      </c>
    </row>
    <row r="93" spans="1:12" ht="11.25">
      <c r="A93" s="130"/>
      <c r="B93" s="133">
        <v>75022</v>
      </c>
      <c r="C93" s="2"/>
      <c r="D93" s="2" t="s">
        <v>62</v>
      </c>
      <c r="E93" s="68">
        <f>E94+E95+E96+E97+E98</f>
        <v>74329.69</v>
      </c>
      <c r="F93" s="71">
        <v>90</v>
      </c>
      <c r="G93" s="68">
        <f>G94+G95+G96+G97+G98</f>
        <v>80500</v>
      </c>
      <c r="H93" s="68">
        <f>H94+H95+H96+H97+H98</f>
        <v>80500</v>
      </c>
      <c r="I93" s="68">
        <f>I94+I95+I96+I97+I98</f>
        <v>71768.08</v>
      </c>
      <c r="J93" s="73">
        <f>(I93/H93)*100</f>
        <v>89.15289440993789</v>
      </c>
      <c r="K93" s="3">
        <f t="shared" si="14"/>
        <v>96.55371897824409</v>
      </c>
      <c r="L93" s="118">
        <f t="shared" si="16"/>
        <v>0.2792068750382021</v>
      </c>
    </row>
    <row r="94" spans="1:12" ht="21" customHeight="1">
      <c r="A94" s="130"/>
      <c r="B94" s="130"/>
      <c r="C94" s="13">
        <v>3030</v>
      </c>
      <c r="D94" s="13" t="s">
        <v>284</v>
      </c>
      <c r="E94" s="61">
        <v>62327.14</v>
      </c>
      <c r="F94" s="75">
        <v>100</v>
      </c>
      <c r="G94" s="61">
        <v>65000</v>
      </c>
      <c r="H94" s="61">
        <v>63500</v>
      </c>
      <c r="I94" s="61">
        <v>57153.52</v>
      </c>
      <c r="J94" s="74">
        <f aca="true" t="shared" si="17" ref="J94:J140">(I94/H94)*100</f>
        <v>90.00554330708661</v>
      </c>
      <c r="K94" s="39">
        <f t="shared" si="14"/>
        <v>91.69925011800638</v>
      </c>
      <c r="L94" s="119"/>
    </row>
    <row r="95" spans="1:12" ht="20.25" customHeight="1">
      <c r="A95" s="130"/>
      <c r="B95" s="130"/>
      <c r="C95" s="13">
        <v>4210</v>
      </c>
      <c r="D95" s="13" t="s">
        <v>14</v>
      </c>
      <c r="E95" s="61">
        <v>5287.46</v>
      </c>
      <c r="F95" s="75">
        <v>70</v>
      </c>
      <c r="G95" s="61">
        <v>8000</v>
      </c>
      <c r="H95" s="61">
        <v>9000</v>
      </c>
      <c r="I95" s="61">
        <v>7964.46</v>
      </c>
      <c r="J95" s="74">
        <f t="shared" si="17"/>
        <v>88.494</v>
      </c>
      <c r="K95" s="39">
        <f t="shared" si="14"/>
        <v>150.6292246182477</v>
      </c>
      <c r="L95" s="119"/>
    </row>
    <row r="96" spans="1:12" ht="21.75" customHeight="1">
      <c r="A96" s="130"/>
      <c r="B96" s="130"/>
      <c r="C96" s="13">
        <v>4300</v>
      </c>
      <c r="D96" s="13" t="s">
        <v>19</v>
      </c>
      <c r="E96" s="61">
        <v>6715.09</v>
      </c>
      <c r="F96" s="75">
        <v>56</v>
      </c>
      <c r="G96" s="61">
        <v>7000</v>
      </c>
      <c r="H96" s="61">
        <v>7500</v>
      </c>
      <c r="I96" s="61">
        <v>6650.1</v>
      </c>
      <c r="J96" s="74">
        <f t="shared" si="17"/>
        <v>88.668</v>
      </c>
      <c r="K96" s="39">
        <f t="shared" si="14"/>
        <v>99.03217976229655</v>
      </c>
      <c r="L96" s="119"/>
    </row>
    <row r="97" spans="1:12" ht="21" customHeight="1">
      <c r="A97" s="130"/>
      <c r="B97" s="130"/>
      <c r="C97" s="13">
        <v>4410</v>
      </c>
      <c r="D97" s="13" t="s">
        <v>64</v>
      </c>
      <c r="E97" s="61"/>
      <c r="F97" s="75">
        <v>56</v>
      </c>
      <c r="G97" s="61">
        <v>300</v>
      </c>
      <c r="H97" s="61">
        <v>300</v>
      </c>
      <c r="I97" s="61"/>
      <c r="J97" s="74"/>
      <c r="K97" s="39"/>
      <c r="L97" s="119"/>
    </row>
    <row r="98" spans="1:12" ht="22.5">
      <c r="A98" s="130"/>
      <c r="B98" s="138"/>
      <c r="C98" s="13">
        <v>4420</v>
      </c>
      <c r="D98" s="13" t="s">
        <v>65</v>
      </c>
      <c r="E98" s="61"/>
      <c r="F98" s="75">
        <v>56</v>
      </c>
      <c r="G98" s="61">
        <v>200</v>
      </c>
      <c r="H98" s="61">
        <v>200</v>
      </c>
      <c r="I98" s="61"/>
      <c r="J98" s="74"/>
      <c r="K98" s="39"/>
      <c r="L98" s="119"/>
    </row>
    <row r="99" spans="1:12" ht="11.25">
      <c r="A99" s="130"/>
      <c r="B99" s="131">
        <v>75023</v>
      </c>
      <c r="C99" s="2"/>
      <c r="D99" s="2" t="s">
        <v>66</v>
      </c>
      <c r="E99" s="59">
        <f>E100+E101+E102+E103+E104+E105+E106+E107+E108+E109+E110+E111+E112+E116+E117+E118+E119+E121+E125+E113+E114+E115+E124+E123+E120+E122</f>
        <v>1905918.16</v>
      </c>
      <c r="F99" s="75">
        <v>56</v>
      </c>
      <c r="G99" s="59">
        <f>G100+G101+G102+G103+G104+G105+G106+G107+G108+G109+G110+G111+G112+G116+G117+G118+G119+G121+G125+G113+G114+G115+G124+G123+G120+G122</f>
        <v>2267412.31</v>
      </c>
      <c r="H99" s="59">
        <f>H100+H101+H102+H103+H104+H105+H106+H107+H108+H109+H110+H111+H112+H116+H117+H118+H119+H121+H125+H113+H114+H115+H124+H123+H120+H122</f>
        <v>2323949.31</v>
      </c>
      <c r="I99" s="59">
        <f>I100+I101+I102+I103+I104+I105+I106+I107+I108+I109+I110+I111+I112+I116+I117+I118+I119+I121+I125+I113+I114+I115+I124+I123+I120+I122</f>
        <v>2057315.1199999999</v>
      </c>
      <c r="J99" s="20">
        <f t="shared" si="17"/>
        <v>88.52667789040545</v>
      </c>
      <c r="K99" s="3">
        <f t="shared" si="14"/>
        <v>107.94351841424292</v>
      </c>
      <c r="L99" s="118">
        <f>(I99/$I$691)*100</f>
        <v>8.003788392054568</v>
      </c>
    </row>
    <row r="100" spans="1:12" ht="31.5" customHeight="1">
      <c r="A100" s="130"/>
      <c r="B100" s="132"/>
      <c r="C100" s="13" t="s">
        <v>38</v>
      </c>
      <c r="D100" s="13" t="s">
        <v>237</v>
      </c>
      <c r="E100" s="61">
        <v>4123.9</v>
      </c>
      <c r="F100" s="75">
        <v>35</v>
      </c>
      <c r="G100" s="61">
        <v>5848</v>
      </c>
      <c r="H100" s="61">
        <v>9848</v>
      </c>
      <c r="I100" s="61">
        <v>9372.18</v>
      </c>
      <c r="J100" s="74">
        <f t="shared" si="17"/>
        <v>95.16835905767668</v>
      </c>
      <c r="K100" s="39">
        <f t="shared" si="14"/>
        <v>227.26496762773104</v>
      </c>
      <c r="L100" s="119"/>
    </row>
    <row r="101" spans="1:12" ht="21.75" customHeight="1">
      <c r="A101" s="130"/>
      <c r="B101" s="132"/>
      <c r="C101" s="13" t="s">
        <v>39</v>
      </c>
      <c r="D101" s="13" t="s">
        <v>238</v>
      </c>
      <c r="E101" s="61">
        <v>1183091.77</v>
      </c>
      <c r="F101" s="75">
        <v>93</v>
      </c>
      <c r="G101" s="61">
        <v>1421883.51</v>
      </c>
      <c r="H101" s="61">
        <v>1328883.51</v>
      </c>
      <c r="I101" s="61">
        <v>1255268.43</v>
      </c>
      <c r="J101" s="74">
        <f t="shared" si="17"/>
        <v>94.46038125644286</v>
      </c>
      <c r="K101" s="39">
        <f t="shared" si="14"/>
        <v>106.10068143741714</v>
      </c>
      <c r="L101" s="119">
        <f aca="true" t="shared" si="18" ref="L101:L107">(I101/$I$691)*100</f>
        <v>4.883502187524177</v>
      </c>
    </row>
    <row r="102" spans="1:12" ht="19.5" customHeight="1">
      <c r="A102" s="130"/>
      <c r="B102" s="132"/>
      <c r="C102" s="13" t="s">
        <v>40</v>
      </c>
      <c r="D102" s="13" t="s">
        <v>167</v>
      </c>
      <c r="E102" s="61">
        <v>96765.74</v>
      </c>
      <c r="F102" s="75">
        <v>100</v>
      </c>
      <c r="G102" s="61">
        <v>98600</v>
      </c>
      <c r="H102" s="61">
        <v>98600</v>
      </c>
      <c r="I102" s="61">
        <v>97134.32</v>
      </c>
      <c r="J102" s="74">
        <f t="shared" si="17"/>
        <v>98.51350912778905</v>
      </c>
      <c r="K102" s="39">
        <f t="shared" si="14"/>
        <v>100.38089927282114</v>
      </c>
      <c r="L102" s="119">
        <f t="shared" si="18"/>
        <v>0.3778918141067831</v>
      </c>
    </row>
    <row r="103" spans="1:12" ht="20.25" customHeight="1">
      <c r="A103" s="130"/>
      <c r="B103" s="132"/>
      <c r="C103" s="13" t="s">
        <v>26</v>
      </c>
      <c r="D103" s="13" t="s">
        <v>245</v>
      </c>
      <c r="E103" s="61">
        <v>204994.77</v>
      </c>
      <c r="F103" s="75">
        <v>83</v>
      </c>
      <c r="G103" s="61">
        <v>240091.05</v>
      </c>
      <c r="H103" s="61">
        <v>239091.05</v>
      </c>
      <c r="I103" s="61">
        <v>223184.24</v>
      </c>
      <c r="J103" s="74">
        <f t="shared" si="17"/>
        <v>93.34696551794808</v>
      </c>
      <c r="K103" s="39">
        <f t="shared" si="14"/>
        <v>108.87313856836445</v>
      </c>
      <c r="L103" s="119">
        <f t="shared" si="18"/>
        <v>0.868277014073333</v>
      </c>
    </row>
    <row r="104" spans="1:12" ht="20.25" customHeight="1">
      <c r="A104" s="130"/>
      <c r="B104" s="132"/>
      <c r="C104" s="13" t="s">
        <v>27</v>
      </c>
      <c r="D104" s="13" t="s">
        <v>67</v>
      </c>
      <c r="E104" s="61">
        <v>20575.06</v>
      </c>
      <c r="F104" s="75">
        <v>59</v>
      </c>
      <c r="G104" s="61">
        <v>35116.15</v>
      </c>
      <c r="H104" s="61">
        <v>35116.15</v>
      </c>
      <c r="I104" s="61">
        <v>21662.72</v>
      </c>
      <c r="J104" s="74">
        <f t="shared" si="17"/>
        <v>61.68876713421033</v>
      </c>
      <c r="K104" s="39">
        <f t="shared" si="14"/>
        <v>105.2863029318019</v>
      </c>
      <c r="L104" s="119">
        <f t="shared" si="18"/>
        <v>0.0842767474903545</v>
      </c>
    </row>
    <row r="105" spans="1:12" ht="31.5" customHeight="1">
      <c r="A105" s="130"/>
      <c r="B105" s="132"/>
      <c r="C105" s="13" t="s">
        <v>68</v>
      </c>
      <c r="D105" s="13" t="s">
        <v>168</v>
      </c>
      <c r="E105" s="61">
        <v>26118</v>
      </c>
      <c r="F105" s="75">
        <v>87</v>
      </c>
      <c r="G105" s="61">
        <v>27000</v>
      </c>
      <c r="H105" s="61">
        <v>28500</v>
      </c>
      <c r="I105" s="61">
        <v>25793</v>
      </c>
      <c r="J105" s="74">
        <f t="shared" si="17"/>
        <v>90.50175438596492</v>
      </c>
      <c r="K105" s="39">
        <f t="shared" si="14"/>
        <v>98.75564744620569</v>
      </c>
      <c r="L105" s="119">
        <f t="shared" si="18"/>
        <v>0.10034520817416805</v>
      </c>
    </row>
    <row r="106" spans="1:12" ht="19.5" customHeight="1">
      <c r="A106" s="130"/>
      <c r="B106" s="132"/>
      <c r="C106" s="13" t="s">
        <v>29</v>
      </c>
      <c r="D106" s="13" t="s">
        <v>30</v>
      </c>
      <c r="E106" s="61">
        <v>15365.54</v>
      </c>
      <c r="F106" s="75">
        <v>96</v>
      </c>
      <c r="G106" s="61">
        <v>15000</v>
      </c>
      <c r="H106" s="61">
        <v>17000</v>
      </c>
      <c r="I106" s="61">
        <v>12270</v>
      </c>
      <c r="J106" s="74">
        <f t="shared" si="17"/>
        <v>72.1764705882353</v>
      </c>
      <c r="K106" s="39">
        <f t="shared" si="14"/>
        <v>79.8540109882243</v>
      </c>
      <c r="L106" s="119">
        <f t="shared" si="18"/>
        <v>0.04773526554867762</v>
      </c>
    </row>
    <row r="107" spans="1:12" ht="19.5" customHeight="1">
      <c r="A107" s="130"/>
      <c r="B107" s="132"/>
      <c r="C107" s="13" t="s">
        <v>31</v>
      </c>
      <c r="D107" s="13" t="s">
        <v>14</v>
      </c>
      <c r="E107" s="61">
        <v>141906.15</v>
      </c>
      <c r="F107" s="75">
        <v>86</v>
      </c>
      <c r="G107" s="61">
        <v>195875</v>
      </c>
      <c r="H107" s="61">
        <v>187212</v>
      </c>
      <c r="I107" s="61">
        <v>155148.42</v>
      </c>
      <c r="J107" s="74">
        <f t="shared" si="17"/>
        <v>82.8731171078777</v>
      </c>
      <c r="K107" s="39">
        <f t="shared" si="14"/>
        <v>109.33170972505421</v>
      </c>
      <c r="L107" s="119">
        <f t="shared" si="18"/>
        <v>0.6035901408441537</v>
      </c>
    </row>
    <row r="108" spans="1:12" ht="9" customHeight="1">
      <c r="A108" s="130"/>
      <c r="B108" s="132"/>
      <c r="C108" s="13" t="s">
        <v>32</v>
      </c>
      <c r="D108" s="13" t="s">
        <v>15</v>
      </c>
      <c r="E108" s="61">
        <v>20368.45</v>
      </c>
      <c r="F108" s="75">
        <v>92</v>
      </c>
      <c r="G108" s="61">
        <v>21000</v>
      </c>
      <c r="H108" s="61">
        <v>35200</v>
      </c>
      <c r="I108" s="61">
        <v>28450.17</v>
      </c>
      <c r="J108" s="74">
        <f t="shared" si="17"/>
        <v>80.82434659090909</v>
      </c>
      <c r="K108" s="39">
        <f t="shared" si="14"/>
        <v>139.67763870103025</v>
      </c>
      <c r="L108" s="119">
        <f aca="true" t="shared" si="19" ref="L108:L114">(I108/$I$691)*100</f>
        <v>0.11068267480481024</v>
      </c>
    </row>
    <row r="109" spans="1:12" ht="18.75" customHeight="1">
      <c r="A109" s="130"/>
      <c r="B109" s="132"/>
      <c r="C109" s="13" t="s">
        <v>16</v>
      </c>
      <c r="D109" s="13" t="s">
        <v>17</v>
      </c>
      <c r="E109" s="61"/>
      <c r="F109" s="75"/>
      <c r="G109" s="61">
        <v>10000</v>
      </c>
      <c r="H109" s="61">
        <v>5800</v>
      </c>
      <c r="I109" s="61"/>
      <c r="J109" s="74"/>
      <c r="K109" s="39"/>
      <c r="L109" s="119">
        <f t="shared" si="19"/>
        <v>0</v>
      </c>
    </row>
    <row r="110" spans="1:12" ht="21" customHeight="1">
      <c r="A110" s="130"/>
      <c r="B110" s="132"/>
      <c r="C110" s="13" t="s">
        <v>69</v>
      </c>
      <c r="D110" s="13" t="s">
        <v>70</v>
      </c>
      <c r="E110" s="61">
        <v>590</v>
      </c>
      <c r="F110" s="75">
        <v>81</v>
      </c>
      <c r="G110" s="61">
        <v>2500</v>
      </c>
      <c r="H110" s="61">
        <v>1600</v>
      </c>
      <c r="I110" s="61">
        <v>1495</v>
      </c>
      <c r="J110" s="74">
        <f>(I110/H110)*100</f>
        <v>93.4375</v>
      </c>
      <c r="K110" s="39">
        <f t="shared" si="14"/>
        <v>253.38983050847457</v>
      </c>
      <c r="L110" s="119">
        <f t="shared" si="19"/>
        <v>0.005816155011839694</v>
      </c>
    </row>
    <row r="111" spans="1:12" ht="19.5" customHeight="1">
      <c r="A111" s="130"/>
      <c r="B111" s="132"/>
      <c r="C111" s="13" t="s">
        <v>18</v>
      </c>
      <c r="D111" s="13" t="s">
        <v>19</v>
      </c>
      <c r="E111" s="61">
        <v>88957.32</v>
      </c>
      <c r="F111" s="75">
        <v>90</v>
      </c>
      <c r="G111" s="61">
        <v>82395.6</v>
      </c>
      <c r="H111" s="61">
        <v>130991.6</v>
      </c>
      <c r="I111" s="61">
        <v>105700.58</v>
      </c>
      <c r="J111" s="75">
        <f t="shared" si="17"/>
        <v>80.6926398333939</v>
      </c>
      <c r="K111" s="39">
        <f t="shared" si="14"/>
        <v>118.8216776314754</v>
      </c>
      <c r="L111" s="119">
        <f t="shared" si="19"/>
        <v>0.41121803218820235</v>
      </c>
    </row>
    <row r="112" spans="1:12" ht="20.25" customHeight="1">
      <c r="A112" s="130"/>
      <c r="B112" s="132"/>
      <c r="C112" s="13" t="s">
        <v>71</v>
      </c>
      <c r="D112" s="13" t="s">
        <v>72</v>
      </c>
      <c r="E112" s="61">
        <v>3549.53</v>
      </c>
      <c r="F112" s="75">
        <v>59</v>
      </c>
      <c r="G112" s="61">
        <v>6000</v>
      </c>
      <c r="H112" s="61">
        <v>6000</v>
      </c>
      <c r="I112" s="61">
        <v>5562.56</v>
      </c>
      <c r="J112" s="74">
        <f t="shared" si="17"/>
        <v>92.70933333333335</v>
      </c>
      <c r="K112" s="39">
        <f t="shared" si="14"/>
        <v>156.71257884846725</v>
      </c>
      <c r="L112" s="119">
        <f>(I112/$I$691)*100</f>
        <v>0.021640609513484288</v>
      </c>
    </row>
    <row r="113" spans="1:12" ht="43.5" customHeight="1">
      <c r="A113" s="130"/>
      <c r="B113" s="132"/>
      <c r="C113" s="13">
        <v>4360</v>
      </c>
      <c r="D113" s="13" t="s">
        <v>239</v>
      </c>
      <c r="E113" s="61">
        <v>7361.52</v>
      </c>
      <c r="F113" s="75">
        <v>91</v>
      </c>
      <c r="G113" s="61">
        <v>9243</v>
      </c>
      <c r="H113" s="61">
        <v>9243</v>
      </c>
      <c r="I113" s="61">
        <v>7488.38</v>
      </c>
      <c r="J113" s="74">
        <f t="shared" si="17"/>
        <v>81.0167694471492</v>
      </c>
      <c r="K113" s="39">
        <f t="shared" si="14"/>
        <v>101.72328540844826</v>
      </c>
      <c r="L113" s="119">
        <f t="shared" si="19"/>
        <v>0.029132828673953264</v>
      </c>
    </row>
    <row r="114" spans="1:12" ht="42.75" customHeight="1">
      <c r="A114" s="130"/>
      <c r="B114" s="132"/>
      <c r="C114" s="13">
        <v>4370</v>
      </c>
      <c r="D114" s="13" t="s">
        <v>240</v>
      </c>
      <c r="E114" s="61">
        <v>9105.05</v>
      </c>
      <c r="F114" s="75">
        <v>92</v>
      </c>
      <c r="G114" s="61">
        <v>9360</v>
      </c>
      <c r="H114" s="61">
        <v>10860</v>
      </c>
      <c r="I114" s="61">
        <v>9781.36</v>
      </c>
      <c r="J114" s="74">
        <f t="shared" si="17"/>
        <v>90.06777163904236</v>
      </c>
      <c r="K114" s="39">
        <f t="shared" si="14"/>
        <v>107.4278559700386</v>
      </c>
      <c r="L114" s="119">
        <f t="shared" si="19"/>
        <v>0.03805344882047379</v>
      </c>
    </row>
    <row r="115" spans="1:12" ht="32.25" customHeight="1">
      <c r="A115" s="130"/>
      <c r="B115" s="132"/>
      <c r="C115" s="13">
        <v>4380</v>
      </c>
      <c r="D115" s="13" t="s">
        <v>188</v>
      </c>
      <c r="E115" s="61"/>
      <c r="F115" s="75"/>
      <c r="G115" s="61">
        <v>200</v>
      </c>
      <c r="H115" s="61">
        <v>200</v>
      </c>
      <c r="I115" s="61"/>
      <c r="J115" s="74"/>
      <c r="K115" s="39"/>
      <c r="L115" s="119"/>
    </row>
    <row r="116" spans="1:12" ht="20.25" customHeight="1">
      <c r="A116" s="130"/>
      <c r="B116" s="132"/>
      <c r="C116" s="13" t="s">
        <v>73</v>
      </c>
      <c r="D116" s="13" t="s">
        <v>64</v>
      </c>
      <c r="E116" s="61">
        <v>15187.38</v>
      </c>
      <c r="F116" s="75">
        <v>89</v>
      </c>
      <c r="G116" s="61">
        <v>16000</v>
      </c>
      <c r="H116" s="61">
        <v>15000</v>
      </c>
      <c r="I116" s="61">
        <v>12988.2</v>
      </c>
      <c r="J116" s="74">
        <f t="shared" si="17"/>
        <v>86.58800000000001</v>
      </c>
      <c r="K116" s="39">
        <f t="shared" si="14"/>
        <v>85.51968805679454</v>
      </c>
      <c r="L116" s="119"/>
    </row>
    <row r="117" spans="1:12" ht="20.25" customHeight="1">
      <c r="A117" s="130"/>
      <c r="B117" s="132"/>
      <c r="C117" s="13" t="s">
        <v>74</v>
      </c>
      <c r="D117" s="13" t="s">
        <v>65</v>
      </c>
      <c r="E117" s="61"/>
      <c r="F117" s="75"/>
      <c r="G117" s="61">
        <v>200</v>
      </c>
      <c r="H117" s="61">
        <v>200</v>
      </c>
      <c r="I117" s="61"/>
      <c r="J117" s="74"/>
      <c r="K117" s="39"/>
      <c r="L117" s="119"/>
    </row>
    <row r="118" spans="1:12" ht="15.75" customHeight="1">
      <c r="A118" s="130"/>
      <c r="B118" s="132"/>
      <c r="C118" s="13" t="s">
        <v>50</v>
      </c>
      <c r="D118" s="13" t="s">
        <v>75</v>
      </c>
      <c r="E118" s="61">
        <v>8749.8</v>
      </c>
      <c r="F118" s="75">
        <v>98</v>
      </c>
      <c r="G118" s="61">
        <v>7500</v>
      </c>
      <c r="H118" s="61">
        <v>13000</v>
      </c>
      <c r="I118" s="61">
        <v>11369.23</v>
      </c>
      <c r="J118" s="74">
        <f t="shared" si="17"/>
        <v>87.45561538461538</v>
      </c>
      <c r="K118" s="39">
        <f t="shared" si="14"/>
        <v>129.93702713204874</v>
      </c>
      <c r="L118" s="119"/>
    </row>
    <row r="119" spans="1:12" ht="14.25" customHeight="1">
      <c r="A119" s="130"/>
      <c r="B119" s="132"/>
      <c r="C119" s="13" t="s">
        <v>42</v>
      </c>
      <c r="D119" s="13" t="s">
        <v>61</v>
      </c>
      <c r="E119" s="61">
        <v>42300</v>
      </c>
      <c r="F119" s="75">
        <v>100</v>
      </c>
      <c r="G119" s="61">
        <v>35000</v>
      </c>
      <c r="H119" s="61">
        <v>35000</v>
      </c>
      <c r="I119" s="61">
        <v>35000</v>
      </c>
      <c r="J119" s="75">
        <f t="shared" si="17"/>
        <v>100</v>
      </c>
      <c r="K119" s="39">
        <f t="shared" si="14"/>
        <v>82.74231678486997</v>
      </c>
      <c r="L119" s="119"/>
    </row>
    <row r="120" spans="1:12" ht="32.25" customHeight="1">
      <c r="A120" s="130"/>
      <c r="B120" s="132"/>
      <c r="C120" s="13">
        <v>4520</v>
      </c>
      <c r="D120" s="13" t="s">
        <v>228</v>
      </c>
      <c r="E120" s="61"/>
      <c r="F120" s="75"/>
      <c r="G120" s="61"/>
      <c r="H120" s="61">
        <v>1404</v>
      </c>
      <c r="I120" s="61">
        <v>1404</v>
      </c>
      <c r="J120" s="75">
        <f t="shared" si="17"/>
        <v>100</v>
      </c>
      <c r="K120" s="39"/>
      <c r="L120" s="119"/>
    </row>
    <row r="121" spans="1:12" ht="20.25" customHeight="1">
      <c r="A121" s="130"/>
      <c r="B121" s="132"/>
      <c r="C121" s="13" t="s">
        <v>76</v>
      </c>
      <c r="D121" s="13" t="s">
        <v>77</v>
      </c>
      <c r="E121" s="61"/>
      <c r="F121" s="75"/>
      <c r="G121" s="61">
        <v>300</v>
      </c>
      <c r="H121" s="61">
        <v>300</v>
      </c>
      <c r="I121" s="61"/>
      <c r="J121" s="74"/>
      <c r="K121" s="39"/>
      <c r="L121" s="119"/>
    </row>
    <row r="122" spans="1:12" ht="54.75" customHeight="1">
      <c r="A122" s="130"/>
      <c r="B122" s="132"/>
      <c r="C122" s="13">
        <v>4600</v>
      </c>
      <c r="D122" s="13" t="s">
        <v>283</v>
      </c>
      <c r="E122" s="61"/>
      <c r="F122" s="75"/>
      <c r="G122" s="61"/>
      <c r="H122" s="61">
        <v>2000</v>
      </c>
      <c r="I122" s="61">
        <v>2000</v>
      </c>
      <c r="J122" s="74">
        <f t="shared" si="17"/>
        <v>100</v>
      </c>
      <c r="K122" s="39"/>
      <c r="L122" s="119"/>
    </row>
    <row r="123" spans="1:12" ht="31.5" customHeight="1">
      <c r="A123" s="130"/>
      <c r="B123" s="132"/>
      <c r="C123" s="13">
        <v>4610</v>
      </c>
      <c r="D123" s="13" t="s">
        <v>171</v>
      </c>
      <c r="E123" s="61">
        <v>480.59</v>
      </c>
      <c r="F123" s="75">
        <v>80</v>
      </c>
      <c r="G123" s="61">
        <v>300</v>
      </c>
      <c r="H123" s="61">
        <v>300</v>
      </c>
      <c r="I123" s="61"/>
      <c r="J123" s="74"/>
      <c r="K123" s="39"/>
      <c r="L123" s="119"/>
    </row>
    <row r="124" spans="1:12" ht="21.75" customHeight="1">
      <c r="A124" s="130"/>
      <c r="B124" s="132"/>
      <c r="C124" s="13">
        <v>4700</v>
      </c>
      <c r="D124" s="13" t="s">
        <v>140</v>
      </c>
      <c r="E124" s="61">
        <v>14740.89</v>
      </c>
      <c r="F124" s="75">
        <v>98</v>
      </c>
      <c r="G124" s="61">
        <v>18000</v>
      </c>
      <c r="H124" s="61">
        <v>16000</v>
      </c>
      <c r="I124" s="61">
        <v>14886.33</v>
      </c>
      <c r="J124" s="74">
        <f t="shared" si="17"/>
        <v>93.03956249999999</v>
      </c>
      <c r="K124" s="39">
        <f t="shared" si="14"/>
        <v>100.98664327594875</v>
      </c>
      <c r="L124" s="119"/>
    </row>
    <row r="125" spans="1:12" ht="33" customHeight="1">
      <c r="A125" s="130"/>
      <c r="B125" s="132"/>
      <c r="C125" s="13" t="s">
        <v>51</v>
      </c>
      <c r="D125" s="13" t="s">
        <v>231</v>
      </c>
      <c r="E125" s="61">
        <v>1586.7</v>
      </c>
      <c r="F125" s="75">
        <v>12</v>
      </c>
      <c r="G125" s="61">
        <v>10000</v>
      </c>
      <c r="H125" s="61">
        <v>96600</v>
      </c>
      <c r="I125" s="61">
        <v>21356</v>
      </c>
      <c r="J125" s="75">
        <f t="shared" si="17"/>
        <v>22.107660455486542</v>
      </c>
      <c r="K125" s="39">
        <f t="shared" si="14"/>
        <v>1345.938110543896</v>
      </c>
      <c r="L125" s="119"/>
    </row>
    <row r="126" spans="1:12" ht="21">
      <c r="A126" s="130"/>
      <c r="B126" s="129">
        <v>75095</v>
      </c>
      <c r="C126" s="13"/>
      <c r="D126" s="2" t="s">
        <v>25</v>
      </c>
      <c r="E126" s="68">
        <f>SUM(E127:E140)</f>
        <v>161991.66</v>
      </c>
      <c r="F126" s="71">
        <v>89</v>
      </c>
      <c r="G126" s="68">
        <f>SUM(G127:G140)</f>
        <v>120810</v>
      </c>
      <c r="H126" s="68">
        <f>SUM(H127:H140)</f>
        <v>202754</v>
      </c>
      <c r="I126" s="68">
        <f>SUM(I127:I140)</f>
        <v>160305.6</v>
      </c>
      <c r="J126" s="73">
        <f>(I126/H126)*100</f>
        <v>79.06408751491955</v>
      </c>
      <c r="K126" s="3">
        <f t="shared" si="14"/>
        <v>98.95916863868177</v>
      </c>
      <c r="L126" s="118">
        <f>(I126/$I$691)*100</f>
        <v>0.6236536581043273</v>
      </c>
    </row>
    <row r="127" spans="1:12" ht="121.5" customHeight="1">
      <c r="A127" s="130"/>
      <c r="B127" s="136"/>
      <c r="C127" s="13">
        <v>2360</v>
      </c>
      <c r="D127" s="13" t="s">
        <v>285</v>
      </c>
      <c r="E127" s="15">
        <v>10000</v>
      </c>
      <c r="F127" s="39">
        <v>87</v>
      </c>
      <c r="G127" s="15"/>
      <c r="H127" s="15"/>
      <c r="I127" s="15"/>
      <c r="J127" s="22"/>
      <c r="K127" s="39"/>
      <c r="L127" s="119"/>
    </row>
    <row r="128" spans="1:12" ht="77.25" customHeight="1">
      <c r="A128" s="130"/>
      <c r="B128" s="130"/>
      <c r="C128" s="13" t="s">
        <v>78</v>
      </c>
      <c r="D128" s="13" t="s">
        <v>241</v>
      </c>
      <c r="E128" s="61">
        <v>4038</v>
      </c>
      <c r="F128" s="75">
        <v>90</v>
      </c>
      <c r="G128" s="61">
        <v>4500</v>
      </c>
      <c r="H128" s="61">
        <v>4500</v>
      </c>
      <c r="I128" s="61">
        <v>4082.5</v>
      </c>
      <c r="J128" s="74">
        <f t="shared" si="17"/>
        <v>90.72222222222223</v>
      </c>
      <c r="K128" s="39">
        <f t="shared" si="14"/>
        <v>101.10203070827141</v>
      </c>
      <c r="L128" s="119"/>
    </row>
    <row r="129" spans="1:12" ht="22.5">
      <c r="A129" s="130"/>
      <c r="B129" s="130"/>
      <c r="C129" s="13">
        <v>4100</v>
      </c>
      <c r="D129" s="13" t="s">
        <v>242</v>
      </c>
      <c r="E129" s="61">
        <v>69526.15</v>
      </c>
      <c r="F129" s="75">
        <v>96</v>
      </c>
      <c r="G129" s="61">
        <v>48000</v>
      </c>
      <c r="H129" s="61">
        <v>79500</v>
      </c>
      <c r="I129" s="61">
        <v>57250.49</v>
      </c>
      <c r="J129" s="74">
        <f t="shared" si="17"/>
        <v>72.01319496855345</v>
      </c>
      <c r="K129" s="39">
        <f t="shared" si="14"/>
        <v>82.34382315143294</v>
      </c>
      <c r="L129" s="119"/>
    </row>
    <row r="130" spans="1:12" ht="23.25" customHeight="1">
      <c r="A130" s="130"/>
      <c r="B130" s="130"/>
      <c r="C130" s="13" t="s">
        <v>26</v>
      </c>
      <c r="D130" s="13" t="s">
        <v>243</v>
      </c>
      <c r="E130" s="61">
        <v>484.96</v>
      </c>
      <c r="F130" s="75"/>
      <c r="G130" s="61">
        <v>700</v>
      </c>
      <c r="H130" s="61">
        <v>900</v>
      </c>
      <c r="I130" s="61">
        <v>869.12</v>
      </c>
      <c r="J130" s="74">
        <f t="shared" si="17"/>
        <v>96.56888888888889</v>
      </c>
      <c r="K130" s="39">
        <f t="shared" si="14"/>
        <v>179.2147806004619</v>
      </c>
      <c r="L130" s="119"/>
    </row>
    <row r="131" spans="1:12" ht="24" customHeight="1">
      <c r="A131" s="130"/>
      <c r="B131" s="130"/>
      <c r="C131" s="13" t="s">
        <v>27</v>
      </c>
      <c r="D131" s="13" t="s">
        <v>67</v>
      </c>
      <c r="E131" s="61"/>
      <c r="F131" s="75"/>
      <c r="G131" s="61">
        <v>110</v>
      </c>
      <c r="H131" s="61">
        <v>110</v>
      </c>
      <c r="I131" s="61">
        <v>36.75</v>
      </c>
      <c r="J131" s="74">
        <f t="shared" si="17"/>
        <v>33.409090909090914</v>
      </c>
      <c r="K131" s="39"/>
      <c r="L131" s="119"/>
    </row>
    <row r="132" spans="1:12" ht="22.5">
      <c r="A132" s="130"/>
      <c r="B132" s="130"/>
      <c r="C132" s="13" t="s">
        <v>29</v>
      </c>
      <c r="D132" s="13" t="s">
        <v>30</v>
      </c>
      <c r="E132" s="61">
        <v>2790.4</v>
      </c>
      <c r="F132" s="75">
        <v>46</v>
      </c>
      <c r="G132" s="61">
        <v>6000</v>
      </c>
      <c r="H132" s="61">
        <v>8600</v>
      </c>
      <c r="I132" s="61">
        <v>4985.2</v>
      </c>
      <c r="J132" s="74">
        <f t="shared" si="17"/>
        <v>57.967441860465115</v>
      </c>
      <c r="K132" s="39">
        <f t="shared" si="14"/>
        <v>178.65538990825686</v>
      </c>
      <c r="L132" s="119"/>
    </row>
    <row r="133" spans="1:12" ht="22.5">
      <c r="A133" s="130"/>
      <c r="B133" s="130"/>
      <c r="C133" s="13" t="s">
        <v>31</v>
      </c>
      <c r="D133" s="13" t="s">
        <v>14</v>
      </c>
      <c r="E133" s="61">
        <v>29603.91</v>
      </c>
      <c r="F133" s="75">
        <v>92</v>
      </c>
      <c r="G133" s="61">
        <v>27000</v>
      </c>
      <c r="H133" s="61">
        <v>56500</v>
      </c>
      <c r="I133" s="61">
        <v>45974.19</v>
      </c>
      <c r="J133" s="74">
        <f t="shared" si="17"/>
        <v>81.37024778761062</v>
      </c>
      <c r="K133" s="39">
        <f aca="true" t="shared" si="20" ref="K133:K193">(I133/E133)*100</f>
        <v>155.29769547333444</v>
      </c>
      <c r="L133" s="119"/>
    </row>
    <row r="134" spans="1:12" ht="21" customHeight="1">
      <c r="A134" s="130"/>
      <c r="B134" s="130"/>
      <c r="C134" s="13">
        <v>4217</v>
      </c>
      <c r="D134" s="13" t="s">
        <v>14</v>
      </c>
      <c r="E134" s="61">
        <v>487.72</v>
      </c>
      <c r="F134" s="75">
        <v>77</v>
      </c>
      <c r="G134" s="61"/>
      <c r="H134" s="61"/>
      <c r="I134" s="61"/>
      <c r="J134" s="74"/>
      <c r="K134" s="39"/>
      <c r="L134" s="119"/>
    </row>
    <row r="135" spans="1:12" ht="19.5" customHeight="1">
      <c r="A135" s="130"/>
      <c r="B135" s="130"/>
      <c r="C135" s="13">
        <v>4219</v>
      </c>
      <c r="D135" s="13" t="s">
        <v>14</v>
      </c>
      <c r="E135" s="61">
        <v>369.27</v>
      </c>
      <c r="F135" s="75">
        <v>77</v>
      </c>
      <c r="G135" s="61"/>
      <c r="H135" s="61"/>
      <c r="I135" s="61"/>
      <c r="J135" s="74"/>
      <c r="K135" s="39"/>
      <c r="L135" s="119"/>
    </row>
    <row r="136" spans="1:12" ht="20.25" customHeight="1">
      <c r="A136" s="130"/>
      <c r="B136" s="130"/>
      <c r="C136" s="13" t="s">
        <v>18</v>
      </c>
      <c r="D136" s="13" t="s">
        <v>19</v>
      </c>
      <c r="E136" s="61">
        <v>10113.46</v>
      </c>
      <c r="F136" s="75">
        <v>87</v>
      </c>
      <c r="G136" s="61">
        <v>12000</v>
      </c>
      <c r="H136" s="61">
        <v>30144</v>
      </c>
      <c r="I136" s="61">
        <v>29582.03</v>
      </c>
      <c r="J136" s="74">
        <f t="shared" si="17"/>
        <v>98.13571523354564</v>
      </c>
      <c r="K136" s="39">
        <f t="shared" si="20"/>
        <v>292.5015771061536</v>
      </c>
      <c r="L136" s="119"/>
    </row>
    <row r="137" spans="1:12" ht="19.5" customHeight="1">
      <c r="A137" s="130"/>
      <c r="B137" s="130"/>
      <c r="C137" s="13">
        <v>4307</v>
      </c>
      <c r="D137" s="13" t="s">
        <v>19</v>
      </c>
      <c r="E137" s="61">
        <v>14068.61</v>
      </c>
      <c r="F137" s="75">
        <v>100</v>
      </c>
      <c r="G137" s="61"/>
      <c r="H137" s="61"/>
      <c r="I137" s="61"/>
      <c r="J137" s="74"/>
      <c r="K137" s="39"/>
      <c r="L137" s="119"/>
    </row>
    <row r="138" spans="1:12" ht="20.25" customHeight="1">
      <c r="A138" s="130"/>
      <c r="B138" s="130"/>
      <c r="C138" s="13">
        <v>4309</v>
      </c>
      <c r="D138" s="13" t="s">
        <v>19</v>
      </c>
      <c r="E138" s="61">
        <v>6594.19</v>
      </c>
      <c r="F138" s="75">
        <v>77</v>
      </c>
      <c r="G138" s="61"/>
      <c r="H138" s="61"/>
      <c r="I138" s="61"/>
      <c r="J138" s="74"/>
      <c r="K138" s="39"/>
      <c r="L138" s="119"/>
    </row>
    <row r="139" spans="1:12" ht="21" customHeight="1">
      <c r="A139" s="130"/>
      <c r="B139" s="130"/>
      <c r="C139" s="13">
        <v>4430</v>
      </c>
      <c r="D139" s="13" t="s">
        <v>33</v>
      </c>
      <c r="E139" s="61">
        <v>13832.95</v>
      </c>
      <c r="F139" s="75">
        <v>100</v>
      </c>
      <c r="G139" s="61">
        <v>21000</v>
      </c>
      <c r="H139" s="61">
        <v>19500</v>
      </c>
      <c r="I139" s="61">
        <v>17453.97</v>
      </c>
      <c r="J139" s="75">
        <f t="shared" si="17"/>
        <v>89.50753846153847</v>
      </c>
      <c r="K139" s="39">
        <f t="shared" si="20"/>
        <v>126.1767735732436</v>
      </c>
      <c r="L139" s="119"/>
    </row>
    <row r="140" spans="1:12" ht="32.25" customHeight="1">
      <c r="A140" s="138"/>
      <c r="B140" s="138"/>
      <c r="C140" s="13">
        <v>4610</v>
      </c>
      <c r="D140" s="13" t="s">
        <v>171</v>
      </c>
      <c r="E140" s="61">
        <v>82.04</v>
      </c>
      <c r="F140" s="75">
        <v>21</v>
      </c>
      <c r="G140" s="61">
        <v>1500</v>
      </c>
      <c r="H140" s="61">
        <v>3000</v>
      </c>
      <c r="I140" s="61">
        <v>71.35</v>
      </c>
      <c r="J140" s="75">
        <f t="shared" si="17"/>
        <v>2.378333333333333</v>
      </c>
      <c r="K140" s="39">
        <f t="shared" si="20"/>
        <v>86.96977084349096</v>
      </c>
      <c r="L140" s="119"/>
    </row>
    <row r="141" spans="1:12" ht="42" customHeight="1">
      <c r="A141" s="148" t="s">
        <v>79</v>
      </c>
      <c r="B141" s="2"/>
      <c r="C141" s="2"/>
      <c r="D141" s="2" t="s">
        <v>80</v>
      </c>
      <c r="E141" s="68">
        <f>E142</f>
        <v>1192.23</v>
      </c>
      <c r="F141" s="71">
        <v>88</v>
      </c>
      <c r="G141" s="68">
        <f>G142</f>
        <v>1350</v>
      </c>
      <c r="H141" s="68">
        <f>H142</f>
        <v>1507.77</v>
      </c>
      <c r="I141" s="68">
        <f>I142</f>
        <v>1507.77</v>
      </c>
      <c r="J141" s="71">
        <f aca="true" t="shared" si="21" ref="J141:J146">(I141/H141)*100</f>
        <v>100</v>
      </c>
      <c r="K141" s="3">
        <f t="shared" si="20"/>
        <v>126.466369744093</v>
      </c>
      <c r="L141" s="118"/>
    </row>
    <row r="142" spans="1:12" ht="43.5" customHeight="1">
      <c r="A142" s="132"/>
      <c r="B142" s="129">
        <v>75101</v>
      </c>
      <c r="C142" s="2"/>
      <c r="D142" s="2" t="s">
        <v>276</v>
      </c>
      <c r="E142" s="68">
        <f>E143+E144+E146+E145</f>
        <v>1192.23</v>
      </c>
      <c r="F142" s="71">
        <v>88</v>
      </c>
      <c r="G142" s="68">
        <f>G143+G144+G146+G145</f>
        <v>1350</v>
      </c>
      <c r="H142" s="68">
        <f>H143+H144+H146+H145</f>
        <v>1507.77</v>
      </c>
      <c r="I142" s="68">
        <f>I143+I144+I146+I145</f>
        <v>1507.77</v>
      </c>
      <c r="J142" s="71">
        <f t="shared" si="21"/>
        <v>100</v>
      </c>
      <c r="K142" s="3">
        <f t="shared" si="20"/>
        <v>126.466369744093</v>
      </c>
      <c r="L142" s="118"/>
    </row>
    <row r="143" spans="1:12" ht="21.75" customHeight="1">
      <c r="A143" s="132"/>
      <c r="B143" s="142"/>
      <c r="C143" s="13">
        <v>4110</v>
      </c>
      <c r="D143" s="13" t="s">
        <v>244</v>
      </c>
      <c r="E143" s="61">
        <v>133.33</v>
      </c>
      <c r="F143" s="75">
        <v>69</v>
      </c>
      <c r="G143" s="61">
        <v>181.8</v>
      </c>
      <c r="H143" s="61">
        <v>247.23</v>
      </c>
      <c r="I143" s="61">
        <v>247.23</v>
      </c>
      <c r="J143" s="39">
        <f t="shared" si="21"/>
        <v>100</v>
      </c>
      <c r="K143" s="39">
        <f t="shared" si="20"/>
        <v>185.42713567839192</v>
      </c>
      <c r="L143" s="118"/>
    </row>
    <row r="144" spans="1:12" ht="12.75" customHeight="1">
      <c r="A144" s="132"/>
      <c r="B144" s="142"/>
      <c r="C144" s="25">
        <v>4120</v>
      </c>
      <c r="D144" s="13" t="s">
        <v>41</v>
      </c>
      <c r="E144" s="61"/>
      <c r="F144" s="75"/>
      <c r="G144" s="61">
        <v>29.19</v>
      </c>
      <c r="H144" s="61">
        <v>34.78</v>
      </c>
      <c r="I144" s="61">
        <v>34.78</v>
      </c>
      <c r="J144" s="39">
        <f t="shared" si="21"/>
        <v>100</v>
      </c>
      <c r="K144" s="39"/>
      <c r="L144" s="118"/>
    </row>
    <row r="145" spans="1:12" ht="20.25" customHeight="1">
      <c r="A145" s="132"/>
      <c r="B145" s="142"/>
      <c r="C145" s="13">
        <v>4170</v>
      </c>
      <c r="D145" s="13" t="s">
        <v>291</v>
      </c>
      <c r="E145" s="61">
        <v>1008.9</v>
      </c>
      <c r="F145" s="75">
        <v>92</v>
      </c>
      <c r="G145" s="61">
        <v>1089.01</v>
      </c>
      <c r="H145" s="61">
        <v>1175.76</v>
      </c>
      <c r="I145" s="61">
        <v>1175.76</v>
      </c>
      <c r="J145" s="39">
        <f t="shared" si="21"/>
        <v>100</v>
      </c>
      <c r="K145" s="39">
        <f t="shared" si="20"/>
        <v>116.53880463871545</v>
      </c>
      <c r="L145" s="118"/>
    </row>
    <row r="146" spans="1:12" ht="19.5" customHeight="1">
      <c r="A146" s="132"/>
      <c r="B146" s="142"/>
      <c r="C146" s="13">
        <v>4210</v>
      </c>
      <c r="D146" s="13" t="s">
        <v>14</v>
      </c>
      <c r="E146" s="61">
        <v>50</v>
      </c>
      <c r="F146" s="75">
        <v>100</v>
      </c>
      <c r="G146" s="61">
        <v>50</v>
      </c>
      <c r="H146" s="61">
        <v>50</v>
      </c>
      <c r="I146" s="61">
        <v>50</v>
      </c>
      <c r="J146" s="22">
        <f t="shared" si="21"/>
        <v>100</v>
      </c>
      <c r="K146" s="39">
        <f t="shared" si="20"/>
        <v>100</v>
      </c>
      <c r="L146" s="118"/>
    </row>
    <row r="147" spans="1:12" ht="43.5" customHeight="1">
      <c r="A147" s="139" t="s">
        <v>81</v>
      </c>
      <c r="B147" s="36"/>
      <c r="C147" s="13"/>
      <c r="D147" s="2" t="s">
        <v>277</v>
      </c>
      <c r="E147" s="68">
        <f>E151+E172+E167</f>
        <v>255841.34</v>
      </c>
      <c r="F147" s="71">
        <v>97</v>
      </c>
      <c r="G147" s="68">
        <f>G151+G172+G167</f>
        <v>1027887</v>
      </c>
      <c r="H147" s="68">
        <f>H151+H172+H167</f>
        <v>1092387</v>
      </c>
      <c r="I147" s="68">
        <f>I151+I172+I167</f>
        <v>1001517.6599999999</v>
      </c>
      <c r="J147" s="73">
        <f>(I147/H147)*100</f>
        <v>91.68157987965803</v>
      </c>
      <c r="K147" s="3">
        <f t="shared" si="20"/>
        <v>391.4604496677511</v>
      </c>
      <c r="L147" s="118">
        <f>(I147/$I$691)*100</f>
        <v>3.8963090017758946</v>
      </c>
    </row>
    <row r="148" spans="1:12" ht="11.25">
      <c r="A148" s="130"/>
      <c r="B148" s="25"/>
      <c r="C148" s="13"/>
      <c r="D148" s="84" t="s">
        <v>8</v>
      </c>
      <c r="E148" s="70">
        <f>E152+E153+E154+E155+E156+E157+E158+E159+E160+E161+E162+E163+E164+E165+E168+E169+E170+E171+E173</f>
        <v>224476.34</v>
      </c>
      <c r="F148" s="101">
        <v>98</v>
      </c>
      <c r="G148" s="70">
        <f>G152+G153+G154+G155+G156+G157+G158+G159+G160+G161+G162+G163+G164+G165+G168+G169+G170+G171+G173</f>
        <v>242960</v>
      </c>
      <c r="H148" s="70">
        <f>H152+H153+H154+H155+H156+H157+H158+H159+H160+H161+H162+H163+H164+H165+H168+H169+H170+H171+H173</f>
        <v>307460</v>
      </c>
      <c r="I148" s="70">
        <f>I152+I153+I154+I155+I156+I157+I158+I159+I160+I161+I162+I163+I164+I165+I168+I169+I170+I171+I173</f>
        <v>253014.74000000002</v>
      </c>
      <c r="J148" s="85">
        <f>(I148/H148)*100</f>
        <v>82.29192090027972</v>
      </c>
      <c r="K148" s="3">
        <f t="shared" si="20"/>
        <v>112.7133220365229</v>
      </c>
      <c r="L148" s="118">
        <f>(I148/$I$691)*100</f>
        <v>0.9843297311841587</v>
      </c>
    </row>
    <row r="149" spans="1:12" ht="11.25">
      <c r="A149" s="130"/>
      <c r="B149" s="25"/>
      <c r="C149" s="13"/>
      <c r="D149" s="84" t="s">
        <v>156</v>
      </c>
      <c r="E149" s="70">
        <f>E166+E175+E174</f>
        <v>31365</v>
      </c>
      <c r="F149" s="91">
        <v>89</v>
      </c>
      <c r="G149" s="70">
        <f>G166+G175+G174</f>
        <v>784927</v>
      </c>
      <c r="H149" s="70">
        <f>H166+H175+H174</f>
        <v>784927</v>
      </c>
      <c r="I149" s="70">
        <f>I166+I175+I174</f>
        <v>748502.92</v>
      </c>
      <c r="J149" s="85">
        <f>(I149/H149)*100</f>
        <v>95.35955827739396</v>
      </c>
      <c r="K149" s="3">
        <f t="shared" si="20"/>
        <v>2386.4272915670335</v>
      </c>
      <c r="L149" s="118">
        <f>(I149/$I$691)*100</f>
        <v>2.9119792705917362</v>
      </c>
    </row>
    <row r="150" spans="1:12" ht="11.25">
      <c r="A150" s="130"/>
      <c r="B150" s="25"/>
      <c r="C150" s="13"/>
      <c r="D150" s="84" t="s">
        <v>9</v>
      </c>
      <c r="E150" s="70">
        <f>E166+E175+E174</f>
        <v>31365</v>
      </c>
      <c r="F150" s="91">
        <v>89</v>
      </c>
      <c r="G150" s="70">
        <f>G166+G175+G174</f>
        <v>784927</v>
      </c>
      <c r="H150" s="70">
        <f>H166+H175+H174</f>
        <v>784927</v>
      </c>
      <c r="I150" s="70">
        <f>I166+I175+I174</f>
        <v>748502.92</v>
      </c>
      <c r="J150" s="85">
        <f>(I150/H150)*100</f>
        <v>95.35955827739396</v>
      </c>
      <c r="K150" s="3">
        <f t="shared" si="20"/>
        <v>2386.4272915670335</v>
      </c>
      <c r="L150" s="118">
        <f>(I150/$I$691)*100</f>
        <v>2.9119792705917362</v>
      </c>
    </row>
    <row r="151" spans="1:12" ht="21">
      <c r="A151" s="130"/>
      <c r="B151" s="133">
        <v>75412</v>
      </c>
      <c r="C151" s="13"/>
      <c r="D151" s="2" t="s">
        <v>82</v>
      </c>
      <c r="E151" s="68">
        <f>E153+E154+E155+E156+E158+E161+E164+E166+E165+E162+E159+E160+E157+E152+E163</f>
        <v>224476.34</v>
      </c>
      <c r="F151" s="71">
        <v>97</v>
      </c>
      <c r="G151" s="68">
        <f>G153+G154+G155+G156+G158+G161+G164+G166+G165+G162+G159+G160+G157+G152+G163</f>
        <v>246880</v>
      </c>
      <c r="H151" s="68">
        <f>H153+H154+H155+H156+H158+H161+H164+H166+H165+H162+H159+H160+H157+H152+H163</f>
        <v>310380</v>
      </c>
      <c r="I151" s="68">
        <f>I153+I154+I155+I156+I158+I161+I164+I166+I165+I162+I159+I160+I157+I152+I163</f>
        <v>252339.05</v>
      </c>
      <c r="J151" s="73">
        <f>(I151/H151)*100</f>
        <v>81.30003544042785</v>
      </c>
      <c r="K151" s="3">
        <f t="shared" si="20"/>
        <v>112.41231481233167</v>
      </c>
      <c r="L151" s="118">
        <f>(I151/$I$691)*100</f>
        <v>0.9817010236390415</v>
      </c>
    </row>
    <row r="152" spans="1:12" ht="24" customHeight="1">
      <c r="A152" s="130"/>
      <c r="B152" s="130"/>
      <c r="C152" s="13">
        <v>3030</v>
      </c>
      <c r="D152" s="13" t="s">
        <v>63</v>
      </c>
      <c r="E152" s="61">
        <v>35105</v>
      </c>
      <c r="F152" s="75">
        <v>100</v>
      </c>
      <c r="G152" s="61">
        <v>42538</v>
      </c>
      <c r="H152" s="61">
        <v>52538</v>
      </c>
      <c r="I152" s="61">
        <v>48512.5</v>
      </c>
      <c r="J152" s="74">
        <f aca="true" t="shared" si="22" ref="J152:J163">(I152/H152)*100</f>
        <v>92.33792683391069</v>
      </c>
      <c r="K152" s="39">
        <f t="shared" si="20"/>
        <v>138.19256516165788</v>
      </c>
      <c r="L152" s="122">
        <f aca="true" t="shared" si="23" ref="L152:L164">(I152/$I$691)*100</f>
        <v>0.18873325753302553</v>
      </c>
    </row>
    <row r="153" spans="1:12" ht="21" customHeight="1">
      <c r="A153" s="130"/>
      <c r="B153" s="130"/>
      <c r="C153" s="13">
        <v>4110</v>
      </c>
      <c r="D153" s="13" t="s">
        <v>282</v>
      </c>
      <c r="E153" s="61"/>
      <c r="F153" s="75"/>
      <c r="G153" s="61">
        <v>1300</v>
      </c>
      <c r="H153" s="61">
        <v>1300</v>
      </c>
      <c r="I153" s="61"/>
      <c r="J153" s="74"/>
      <c r="K153" s="3"/>
      <c r="L153" s="122">
        <f t="shared" si="23"/>
        <v>0</v>
      </c>
    </row>
    <row r="154" spans="1:12" ht="11.25">
      <c r="A154" s="130"/>
      <c r="B154" s="130"/>
      <c r="C154" s="13">
        <v>4120</v>
      </c>
      <c r="D154" s="13" t="s">
        <v>41</v>
      </c>
      <c r="E154" s="61"/>
      <c r="F154" s="75"/>
      <c r="G154" s="61">
        <v>110</v>
      </c>
      <c r="H154" s="61">
        <v>110</v>
      </c>
      <c r="I154" s="61"/>
      <c r="J154" s="74">
        <f t="shared" si="22"/>
        <v>0</v>
      </c>
      <c r="K154" s="3"/>
      <c r="L154" s="122">
        <f t="shared" si="23"/>
        <v>0</v>
      </c>
    </row>
    <row r="155" spans="1:12" ht="18.75" customHeight="1">
      <c r="A155" s="130"/>
      <c r="B155" s="130"/>
      <c r="C155" s="13">
        <v>4170</v>
      </c>
      <c r="D155" s="13" t="s">
        <v>30</v>
      </c>
      <c r="E155" s="61">
        <v>29331.25</v>
      </c>
      <c r="F155" s="75">
        <v>99</v>
      </c>
      <c r="G155" s="61">
        <v>31440</v>
      </c>
      <c r="H155" s="61">
        <v>36440</v>
      </c>
      <c r="I155" s="61">
        <v>33074.6</v>
      </c>
      <c r="J155" s="74">
        <f t="shared" si="22"/>
        <v>90.76454445664105</v>
      </c>
      <c r="K155" s="39">
        <f t="shared" si="20"/>
        <v>112.76232686980609</v>
      </c>
      <c r="L155" s="122">
        <f t="shared" si="23"/>
        <v>0.12867357896628304</v>
      </c>
    </row>
    <row r="156" spans="1:12" ht="21" customHeight="1">
      <c r="A156" s="130"/>
      <c r="B156" s="130"/>
      <c r="C156" s="35">
        <v>4210</v>
      </c>
      <c r="D156" s="13" t="s">
        <v>14</v>
      </c>
      <c r="E156" s="61">
        <v>97567.17</v>
      </c>
      <c r="F156" s="75">
        <v>100</v>
      </c>
      <c r="G156" s="61">
        <v>90152</v>
      </c>
      <c r="H156" s="61">
        <v>95752</v>
      </c>
      <c r="I156" s="61">
        <v>89061.48</v>
      </c>
      <c r="J156" s="75">
        <f t="shared" si="22"/>
        <v>93.0126576990559</v>
      </c>
      <c r="K156" s="39">
        <f t="shared" si="20"/>
        <v>91.28222126356643</v>
      </c>
      <c r="L156" s="122">
        <f t="shared" si="23"/>
        <v>0.3464851995075991</v>
      </c>
    </row>
    <row r="157" spans="1:12" ht="35.25" customHeight="1">
      <c r="A157" s="130"/>
      <c r="B157" s="130"/>
      <c r="C157" s="35">
        <v>4230</v>
      </c>
      <c r="D157" s="13" t="s">
        <v>288</v>
      </c>
      <c r="E157" s="61"/>
      <c r="F157" s="75"/>
      <c r="G157" s="61">
        <v>500</v>
      </c>
      <c r="H157" s="61">
        <v>500</v>
      </c>
      <c r="I157" s="61"/>
      <c r="J157" s="75">
        <f t="shared" si="22"/>
        <v>0</v>
      </c>
      <c r="K157" s="39"/>
      <c r="L157" s="122">
        <f t="shared" si="23"/>
        <v>0</v>
      </c>
    </row>
    <row r="158" spans="1:12" ht="11.25">
      <c r="A158" s="130"/>
      <c r="B158" s="130"/>
      <c r="C158" s="35">
        <v>4260</v>
      </c>
      <c r="D158" s="13" t="s">
        <v>15</v>
      </c>
      <c r="E158" s="61">
        <v>18338.83</v>
      </c>
      <c r="F158" s="75">
        <v>95</v>
      </c>
      <c r="G158" s="61">
        <v>20100</v>
      </c>
      <c r="H158" s="61">
        <v>51900</v>
      </c>
      <c r="I158" s="61">
        <v>25285.21</v>
      </c>
      <c r="J158" s="74">
        <f t="shared" si="22"/>
        <v>48.7190944123314</v>
      </c>
      <c r="K158" s="39">
        <f t="shared" si="20"/>
        <v>137.87798894476907</v>
      </c>
      <c r="L158" s="122">
        <f t="shared" si="23"/>
        <v>0.09836969957653455</v>
      </c>
    </row>
    <row r="159" spans="1:12" ht="20.25" customHeight="1">
      <c r="A159" s="130"/>
      <c r="B159" s="130"/>
      <c r="C159" s="35">
        <v>4270</v>
      </c>
      <c r="D159" s="13" t="s">
        <v>17</v>
      </c>
      <c r="E159" s="61">
        <v>5682.6</v>
      </c>
      <c r="F159" s="75">
        <v>98</v>
      </c>
      <c r="G159" s="61">
        <v>10400</v>
      </c>
      <c r="H159" s="61">
        <v>10700</v>
      </c>
      <c r="I159" s="61">
        <v>10592.5</v>
      </c>
      <c r="J159" s="74">
        <f t="shared" si="22"/>
        <v>98.99532710280374</v>
      </c>
      <c r="K159" s="39">
        <f t="shared" si="20"/>
        <v>186.40235103649735</v>
      </c>
      <c r="L159" s="122">
        <f t="shared" si="23"/>
        <v>0.04120911168087757</v>
      </c>
    </row>
    <row r="160" spans="1:12" ht="21" customHeight="1">
      <c r="A160" s="130"/>
      <c r="B160" s="130"/>
      <c r="C160" s="35">
        <v>4280</v>
      </c>
      <c r="D160" s="13" t="s">
        <v>70</v>
      </c>
      <c r="E160" s="61">
        <v>4480</v>
      </c>
      <c r="F160" s="75">
        <v>97</v>
      </c>
      <c r="G160" s="61">
        <v>6840</v>
      </c>
      <c r="H160" s="61">
        <v>10440</v>
      </c>
      <c r="I160" s="61">
        <v>10320</v>
      </c>
      <c r="J160" s="74">
        <f t="shared" si="22"/>
        <v>98.85057471264368</v>
      </c>
      <c r="K160" s="39">
        <f t="shared" si="20"/>
        <v>230.35714285714283</v>
      </c>
      <c r="L160" s="122">
        <f t="shared" si="23"/>
        <v>0.04014897640279976</v>
      </c>
    </row>
    <row r="161" spans="1:12" ht="19.5" customHeight="1">
      <c r="A161" s="130"/>
      <c r="B161" s="130"/>
      <c r="C161" s="13">
        <v>4300</v>
      </c>
      <c r="D161" s="13" t="s">
        <v>19</v>
      </c>
      <c r="E161" s="61">
        <v>23925.49</v>
      </c>
      <c r="F161" s="75">
        <v>100</v>
      </c>
      <c r="G161" s="61">
        <v>27000</v>
      </c>
      <c r="H161" s="61">
        <v>34200</v>
      </c>
      <c r="I161" s="61">
        <v>26545.76</v>
      </c>
      <c r="J161" s="74">
        <f t="shared" si="22"/>
        <v>77.6191812865497</v>
      </c>
      <c r="K161" s="39">
        <f t="shared" si="20"/>
        <v>110.95179241888044</v>
      </c>
      <c r="L161" s="122">
        <f t="shared" si="23"/>
        <v>0.10327374920875831</v>
      </c>
    </row>
    <row r="162" spans="1:12" ht="39.75" customHeight="1">
      <c r="A162" s="130"/>
      <c r="B162" s="130"/>
      <c r="C162" s="13">
        <v>4370</v>
      </c>
      <c r="D162" s="13" t="s">
        <v>240</v>
      </c>
      <c r="E162" s="61"/>
      <c r="F162" s="75"/>
      <c r="G162" s="61">
        <v>100</v>
      </c>
      <c r="H162" s="61">
        <v>100</v>
      </c>
      <c r="I162" s="61"/>
      <c r="J162" s="75">
        <f t="shared" si="22"/>
        <v>0</v>
      </c>
      <c r="K162" s="39"/>
      <c r="L162" s="122">
        <f>(I162/$I$691)*100</f>
        <v>0</v>
      </c>
    </row>
    <row r="163" spans="1:12" ht="30.75" customHeight="1">
      <c r="A163" s="130"/>
      <c r="B163" s="130"/>
      <c r="C163" s="13">
        <v>4380</v>
      </c>
      <c r="D163" s="13" t="s">
        <v>187</v>
      </c>
      <c r="E163" s="61"/>
      <c r="F163" s="75"/>
      <c r="G163" s="61">
        <v>100</v>
      </c>
      <c r="H163" s="61">
        <v>100</v>
      </c>
      <c r="I163" s="61"/>
      <c r="J163" s="75">
        <f t="shared" si="22"/>
        <v>0</v>
      </c>
      <c r="K163" s="39"/>
      <c r="L163" s="122">
        <f t="shared" si="23"/>
        <v>0</v>
      </c>
    </row>
    <row r="164" spans="1:12" ht="20.25" customHeight="1">
      <c r="A164" s="130"/>
      <c r="B164" s="130"/>
      <c r="C164" s="13">
        <v>4430</v>
      </c>
      <c r="D164" s="13" t="s">
        <v>33</v>
      </c>
      <c r="E164" s="61">
        <v>10046</v>
      </c>
      <c r="F164" s="75">
        <v>98</v>
      </c>
      <c r="G164" s="61">
        <v>12000</v>
      </c>
      <c r="H164" s="61">
        <v>12000</v>
      </c>
      <c r="I164" s="61">
        <v>8947</v>
      </c>
      <c r="J164" s="75">
        <f>(I164/H164)*100</f>
        <v>74.55833333333334</v>
      </c>
      <c r="K164" s="39">
        <f t="shared" si="20"/>
        <v>89.06032251642445</v>
      </c>
      <c r="L164" s="122">
        <f t="shared" si="23"/>
        <v>0.0348074507631637</v>
      </c>
    </row>
    <row r="165" spans="1:12" s="23" customFormat="1" ht="42.75" customHeight="1">
      <c r="A165" s="130"/>
      <c r="B165" s="130"/>
      <c r="C165" s="13">
        <v>4520</v>
      </c>
      <c r="D165" s="13" t="s">
        <v>44</v>
      </c>
      <c r="E165" s="15"/>
      <c r="F165" s="3"/>
      <c r="G165" s="15">
        <v>300</v>
      </c>
      <c r="H165" s="15">
        <v>300</v>
      </c>
      <c r="I165" s="15"/>
      <c r="J165" s="22">
        <f>(I165/H165)*100</f>
        <v>0</v>
      </c>
      <c r="K165" s="39"/>
      <c r="L165" s="119"/>
    </row>
    <row r="166" spans="1:12" ht="30" customHeight="1">
      <c r="A166" s="130"/>
      <c r="B166" s="130"/>
      <c r="C166" s="13">
        <v>6050</v>
      </c>
      <c r="D166" s="13" t="s">
        <v>246</v>
      </c>
      <c r="E166" s="61"/>
      <c r="F166" s="75"/>
      <c r="G166" s="61">
        <v>4000</v>
      </c>
      <c r="H166" s="61">
        <v>4000</v>
      </c>
      <c r="I166" s="61"/>
      <c r="J166" s="74">
        <f>(I166/H166)*100</f>
        <v>0</v>
      </c>
      <c r="K166" s="39"/>
      <c r="L166" s="119"/>
    </row>
    <row r="167" spans="1:12" ht="21">
      <c r="A167" s="130"/>
      <c r="B167" s="133">
        <v>75421</v>
      </c>
      <c r="C167" s="36"/>
      <c r="D167" s="2" t="s">
        <v>190</v>
      </c>
      <c r="E167" s="59">
        <f>E171+E169+E168+E170</f>
        <v>0</v>
      </c>
      <c r="F167" s="65">
        <v>70</v>
      </c>
      <c r="G167" s="59">
        <f>G171+G169+G168+G170</f>
        <v>80</v>
      </c>
      <c r="H167" s="59">
        <f>H171+H169+H168+H170</f>
        <v>80</v>
      </c>
      <c r="I167" s="59">
        <f>I171+I169+I168+I170</f>
        <v>0</v>
      </c>
      <c r="J167" s="20"/>
      <c r="K167" s="3"/>
      <c r="L167" s="118"/>
    </row>
    <row r="168" spans="1:12" ht="20.25" customHeight="1">
      <c r="A168" s="130"/>
      <c r="B168" s="134"/>
      <c r="C168" s="25">
        <v>4170</v>
      </c>
      <c r="D168" s="13" t="s">
        <v>30</v>
      </c>
      <c r="E168" s="78"/>
      <c r="F168" s="34"/>
      <c r="G168" s="78">
        <v>20</v>
      </c>
      <c r="H168" s="78">
        <v>20</v>
      </c>
      <c r="I168" s="78"/>
      <c r="J168" s="22"/>
      <c r="K168" s="3"/>
      <c r="L168" s="118"/>
    </row>
    <row r="169" spans="1:12" ht="19.5" customHeight="1">
      <c r="A169" s="130"/>
      <c r="B169" s="130"/>
      <c r="C169" s="25">
        <v>4210</v>
      </c>
      <c r="D169" s="13" t="s">
        <v>14</v>
      </c>
      <c r="E169" s="62"/>
      <c r="F169" s="47"/>
      <c r="G169" s="62">
        <v>20</v>
      </c>
      <c r="H169" s="62">
        <v>20</v>
      </c>
      <c r="I169" s="62"/>
      <c r="J169" s="22"/>
      <c r="K169" s="3"/>
      <c r="L169" s="118"/>
    </row>
    <row r="170" spans="1:12" ht="20.25" customHeight="1">
      <c r="A170" s="130"/>
      <c r="B170" s="130"/>
      <c r="C170" s="25">
        <v>4270</v>
      </c>
      <c r="D170" s="13" t="s">
        <v>17</v>
      </c>
      <c r="E170" s="62"/>
      <c r="F170" s="47"/>
      <c r="G170" s="62">
        <v>20</v>
      </c>
      <c r="H170" s="62">
        <v>20</v>
      </c>
      <c r="I170" s="62"/>
      <c r="J170" s="22"/>
      <c r="K170" s="3"/>
      <c r="L170" s="118"/>
    </row>
    <row r="171" spans="1:12" ht="21.75" customHeight="1">
      <c r="A171" s="130"/>
      <c r="B171" s="144"/>
      <c r="C171" s="25">
        <v>4300</v>
      </c>
      <c r="D171" s="13" t="s">
        <v>289</v>
      </c>
      <c r="E171" s="62"/>
      <c r="F171" s="47"/>
      <c r="G171" s="62">
        <v>20</v>
      </c>
      <c r="H171" s="62">
        <v>20</v>
      </c>
      <c r="I171" s="62"/>
      <c r="J171" s="22"/>
      <c r="K171" s="3"/>
      <c r="L171" s="118"/>
    </row>
    <row r="172" spans="1:12" s="24" customFormat="1" ht="21">
      <c r="A172" s="130"/>
      <c r="B172" s="133">
        <v>75495</v>
      </c>
      <c r="C172" s="36"/>
      <c r="D172" s="2" t="s">
        <v>25</v>
      </c>
      <c r="E172" s="59">
        <f>E175+E174+E173</f>
        <v>31365</v>
      </c>
      <c r="F172" s="65">
        <v>100</v>
      </c>
      <c r="G172" s="59">
        <f>G175+G174+G173</f>
        <v>780927</v>
      </c>
      <c r="H172" s="59">
        <f>H175+H174+H173</f>
        <v>781927</v>
      </c>
      <c r="I172" s="59">
        <f>I175+I174+I173</f>
        <v>749178.61</v>
      </c>
      <c r="J172" s="73">
        <f>(I172/H172)*100</f>
        <v>95.81183537593662</v>
      </c>
      <c r="K172" s="3">
        <f t="shared" si="20"/>
        <v>2388.5815718157182</v>
      </c>
      <c r="L172" s="118">
        <f>(I172/$I$691)*100</f>
        <v>2.914607978136853</v>
      </c>
    </row>
    <row r="173" spans="1:12" ht="10.5" customHeight="1">
      <c r="A173" s="130"/>
      <c r="B173" s="134"/>
      <c r="C173" s="25">
        <v>4260</v>
      </c>
      <c r="D173" s="13" t="s">
        <v>15</v>
      </c>
      <c r="E173" s="78"/>
      <c r="F173" s="34"/>
      <c r="G173" s="78"/>
      <c r="H173" s="78">
        <v>1000</v>
      </c>
      <c r="I173" s="78">
        <v>675.69</v>
      </c>
      <c r="J173" s="22"/>
      <c r="K173" s="3"/>
      <c r="L173" s="118"/>
    </row>
    <row r="174" spans="1:12" ht="30.75" customHeight="1">
      <c r="A174" s="130"/>
      <c r="B174" s="130"/>
      <c r="C174" s="25">
        <v>6057</v>
      </c>
      <c r="D174" s="13" t="s">
        <v>232</v>
      </c>
      <c r="E174" s="62">
        <v>26660.25</v>
      </c>
      <c r="F174" s="47">
        <v>100</v>
      </c>
      <c r="G174" s="62">
        <v>655423.95</v>
      </c>
      <c r="H174" s="62">
        <v>655423.95</v>
      </c>
      <c r="I174" s="62">
        <v>626048.65</v>
      </c>
      <c r="J174" s="22">
        <f>(I174/H174)*100</f>
        <v>95.5181222779546</v>
      </c>
      <c r="K174" s="39">
        <f t="shared" si="20"/>
        <v>2348.2474845509705</v>
      </c>
      <c r="L174" s="119">
        <f>(I174/$I$691)*100</f>
        <v>2.4355826042494813</v>
      </c>
    </row>
    <row r="175" spans="1:12" ht="30" customHeight="1">
      <c r="A175" s="144"/>
      <c r="B175" s="144"/>
      <c r="C175" s="25">
        <v>6059</v>
      </c>
      <c r="D175" s="13" t="s">
        <v>232</v>
      </c>
      <c r="E175" s="62">
        <v>4704.75</v>
      </c>
      <c r="F175" s="47">
        <v>100</v>
      </c>
      <c r="G175" s="62">
        <v>125503.05</v>
      </c>
      <c r="H175" s="62">
        <v>125503.05</v>
      </c>
      <c r="I175" s="62">
        <v>122454.27</v>
      </c>
      <c r="J175" s="22">
        <f>(I175/H175)*100</f>
        <v>97.5707522645864</v>
      </c>
      <c r="K175" s="39">
        <f t="shared" si="20"/>
        <v>2602.7795313247248</v>
      </c>
      <c r="L175" s="119">
        <f>(I175/$I$691)*100</f>
        <v>0.4763966663422549</v>
      </c>
    </row>
    <row r="176" spans="1:12" ht="24" customHeight="1">
      <c r="A176" s="129">
        <v>757</v>
      </c>
      <c r="B176" s="25"/>
      <c r="C176" s="13"/>
      <c r="D176" s="2" t="s">
        <v>83</v>
      </c>
      <c r="E176" s="68">
        <f>E177+E179</f>
        <v>857379.38</v>
      </c>
      <c r="F176" s="71">
        <v>95</v>
      </c>
      <c r="G176" s="68">
        <f>G177+G179</f>
        <v>915000</v>
      </c>
      <c r="H176" s="68">
        <f>H177+H179</f>
        <v>915000</v>
      </c>
      <c r="I176" s="68">
        <f>I177+I179</f>
        <v>728652.03</v>
      </c>
      <c r="J176" s="73">
        <f>(I176/H176)*100</f>
        <v>79.63410163934427</v>
      </c>
      <c r="K176" s="3">
        <f t="shared" si="20"/>
        <v>84.98595219306534</v>
      </c>
      <c r="L176" s="118">
        <f>(I176/$I$691)*100</f>
        <v>2.8347512750312154</v>
      </c>
    </row>
    <row r="177" spans="1:12" s="24" customFormat="1" ht="30.75" customHeight="1">
      <c r="A177" s="130"/>
      <c r="B177" s="141">
        <v>75702</v>
      </c>
      <c r="C177" s="2"/>
      <c r="D177" s="2" t="s">
        <v>84</v>
      </c>
      <c r="E177" s="68">
        <f>E178</f>
        <v>857379.38</v>
      </c>
      <c r="F177" s="71">
        <v>95</v>
      </c>
      <c r="G177" s="68">
        <f>G178</f>
        <v>880000</v>
      </c>
      <c r="H177" s="68">
        <f>H178</f>
        <v>880000</v>
      </c>
      <c r="I177" s="68">
        <f>I178</f>
        <v>728652.03</v>
      </c>
      <c r="J177" s="73">
        <f>(I177/H177)*100</f>
        <v>82.80136704545454</v>
      </c>
      <c r="K177" s="39">
        <f t="shared" si="20"/>
        <v>84.98595219306534</v>
      </c>
      <c r="L177" s="119">
        <f>(I177/$I$691)*100</f>
        <v>2.8347512750312154</v>
      </c>
    </row>
    <row r="178" spans="1:12" ht="24" customHeight="1">
      <c r="A178" s="130"/>
      <c r="B178" s="141"/>
      <c r="C178" s="13">
        <v>8070</v>
      </c>
      <c r="D178" s="13" t="s">
        <v>85</v>
      </c>
      <c r="E178" s="61">
        <v>857379.38</v>
      </c>
      <c r="F178" s="75">
        <v>95</v>
      </c>
      <c r="G178" s="61">
        <v>880000</v>
      </c>
      <c r="H178" s="61">
        <v>880000</v>
      </c>
      <c r="I178" s="61">
        <v>728652.03</v>
      </c>
      <c r="J178" s="74">
        <f>(I178/H178)*100</f>
        <v>82.80136704545454</v>
      </c>
      <c r="K178" s="3">
        <f t="shared" si="20"/>
        <v>84.98595219306534</v>
      </c>
      <c r="L178" s="118">
        <f>(I178/$I$691)*100</f>
        <v>2.8347512750312154</v>
      </c>
    </row>
    <row r="179" spans="1:12" ht="65.25" customHeight="1">
      <c r="A179" s="99"/>
      <c r="B179" s="2">
        <v>75704</v>
      </c>
      <c r="C179" s="13"/>
      <c r="D179" s="13" t="s">
        <v>223</v>
      </c>
      <c r="E179" s="61">
        <f>E180</f>
        <v>0</v>
      </c>
      <c r="F179" s="75"/>
      <c r="G179" s="61">
        <f>G180</f>
        <v>35000</v>
      </c>
      <c r="H179" s="61">
        <f>H180</f>
        <v>35000</v>
      </c>
      <c r="I179" s="61">
        <f>I180</f>
        <v>0</v>
      </c>
      <c r="J179" s="74"/>
      <c r="K179" s="3"/>
      <c r="L179" s="118"/>
    </row>
    <row r="180" spans="1:12" ht="22.5">
      <c r="A180" s="99"/>
      <c r="B180" s="2"/>
      <c r="C180" s="13">
        <v>8020</v>
      </c>
      <c r="D180" s="13" t="s">
        <v>224</v>
      </c>
      <c r="E180" s="61"/>
      <c r="F180" s="75"/>
      <c r="G180" s="61">
        <v>35000</v>
      </c>
      <c r="H180" s="61">
        <v>35000</v>
      </c>
      <c r="I180" s="61"/>
      <c r="J180" s="74"/>
      <c r="K180" s="3"/>
      <c r="L180" s="118"/>
    </row>
    <row r="181" spans="1:12" ht="22.5" customHeight="1">
      <c r="A181" s="131">
        <v>758</v>
      </c>
      <c r="B181" s="2"/>
      <c r="C181" s="13"/>
      <c r="D181" s="2" t="s">
        <v>86</v>
      </c>
      <c r="E181" s="70"/>
      <c r="F181" s="71"/>
      <c r="G181" s="68">
        <f aca="true" t="shared" si="24" ref="G181:I182">G182</f>
        <v>150000</v>
      </c>
      <c r="H181" s="68">
        <f t="shared" si="24"/>
        <v>143500</v>
      </c>
      <c r="I181" s="68">
        <f t="shared" si="24"/>
        <v>0</v>
      </c>
      <c r="J181" s="73"/>
      <c r="K181" s="3"/>
      <c r="L181" s="118"/>
    </row>
    <row r="182" spans="1:12" ht="22.5" customHeight="1">
      <c r="A182" s="132"/>
      <c r="B182" s="141">
        <v>75818</v>
      </c>
      <c r="C182" s="13"/>
      <c r="D182" s="2" t="s">
        <v>87</v>
      </c>
      <c r="E182" s="70"/>
      <c r="F182" s="71"/>
      <c r="G182" s="68">
        <f t="shared" si="24"/>
        <v>150000</v>
      </c>
      <c r="H182" s="68">
        <f t="shared" si="24"/>
        <v>143500</v>
      </c>
      <c r="I182" s="68">
        <f t="shared" si="24"/>
        <v>0</v>
      </c>
      <c r="J182" s="73"/>
      <c r="K182" s="3"/>
      <c r="L182" s="118"/>
    </row>
    <row r="183" spans="1:12" ht="11.25" customHeight="1">
      <c r="A183" s="132"/>
      <c r="B183" s="141"/>
      <c r="C183" s="13">
        <v>4810</v>
      </c>
      <c r="D183" s="13" t="s">
        <v>88</v>
      </c>
      <c r="E183" s="70"/>
      <c r="F183" s="71"/>
      <c r="G183" s="61">
        <v>150000</v>
      </c>
      <c r="H183" s="70">
        <v>143500</v>
      </c>
      <c r="I183" s="70"/>
      <c r="J183" s="73"/>
      <c r="K183" s="3"/>
      <c r="L183" s="118"/>
    </row>
    <row r="184" spans="1:12" ht="21" customHeight="1">
      <c r="A184" s="131">
        <v>801</v>
      </c>
      <c r="B184" s="36"/>
      <c r="C184" s="36"/>
      <c r="D184" s="2" t="s">
        <v>89</v>
      </c>
      <c r="E184" s="68">
        <f>E187+E226+E234+E269+E308+E322+E343+E350+E357+E397+E411+E401+E267</f>
        <v>10067264.81</v>
      </c>
      <c r="F184" s="71">
        <v>93</v>
      </c>
      <c r="G184" s="68">
        <f>G187+G226+G234+G269+G308+G322+G343+G350+G357+G397+G411+G401+G267</f>
        <v>8376114.51</v>
      </c>
      <c r="H184" s="68">
        <f>H187+H226+H234+H269+H308+H322+H343+H350+H357+H397+H411+H401+H267</f>
        <v>9127970.72</v>
      </c>
      <c r="I184" s="68">
        <f>I187+I226+I234+I269+I308+I322+I343+I350+I357+I397+I411+I401+I267</f>
        <v>8649230.309999999</v>
      </c>
      <c r="J184" s="73">
        <f aca="true" t="shared" si="25" ref="J184:J285">(I184/H184)*100</f>
        <v>94.75523722977059</v>
      </c>
      <c r="K184" s="3">
        <f t="shared" si="20"/>
        <v>85.91440151061248</v>
      </c>
      <c r="L184" s="118">
        <f aca="true" t="shared" si="26" ref="L184:L189">(I184/$I$691)*100</f>
        <v>33.649006164590155</v>
      </c>
    </row>
    <row r="185" spans="1:12" ht="11.25">
      <c r="A185" s="131"/>
      <c r="B185" s="46"/>
      <c r="C185" s="36"/>
      <c r="D185" s="86" t="s">
        <v>157</v>
      </c>
      <c r="E185" s="87">
        <f>E223+E392+E393+E224+E225++E306+E307+E395+E396+E266+E391+E394</f>
        <v>2004843.3299999998</v>
      </c>
      <c r="F185" s="94">
        <v>97</v>
      </c>
      <c r="G185" s="87">
        <f>G223+G392+G393+G224+G225++G306+G307+G395+G396+G266+G391+G394</f>
        <v>285800</v>
      </c>
      <c r="H185" s="87">
        <f>H223+H392+H393+H224+H225++H306+H307+H395+H396+H266+H391+H394</f>
        <v>376000</v>
      </c>
      <c r="I185" s="87">
        <f>I223+I392+I393+I224+I225++I306+I307+I395+I396+I266+I391+I394</f>
        <v>336253.76</v>
      </c>
      <c r="J185" s="85">
        <f t="shared" si="25"/>
        <v>89.4291914893617</v>
      </c>
      <c r="K185" s="39">
        <f t="shared" si="20"/>
        <v>16.77207166108087</v>
      </c>
      <c r="L185" s="119">
        <f t="shared" si="26"/>
        <v>1.308163204999292</v>
      </c>
    </row>
    <row r="186" spans="1:12" ht="12" customHeight="1">
      <c r="A186" s="131"/>
      <c r="B186" s="46"/>
      <c r="C186" s="36"/>
      <c r="D186" s="86" t="s">
        <v>12</v>
      </c>
      <c r="E186" s="87">
        <f>E184-E185</f>
        <v>8062421.48</v>
      </c>
      <c r="F186" s="94">
        <v>92</v>
      </c>
      <c r="G186" s="87">
        <f>G184-G185</f>
        <v>8090314.51</v>
      </c>
      <c r="H186" s="87">
        <f>H184-H185</f>
        <v>8751970.72</v>
      </c>
      <c r="I186" s="87">
        <f>I184-I185</f>
        <v>8312976.549999999</v>
      </c>
      <c r="J186" s="85">
        <f t="shared" si="25"/>
        <v>94.98405348869812</v>
      </c>
      <c r="K186" s="39">
        <f t="shared" si="20"/>
        <v>103.10769004847411</v>
      </c>
      <c r="L186" s="119">
        <f t="shared" si="26"/>
        <v>32.340842959590866</v>
      </c>
    </row>
    <row r="187" spans="1:12" ht="21">
      <c r="A187" s="132"/>
      <c r="B187" s="133">
        <v>80101</v>
      </c>
      <c r="C187" s="36"/>
      <c r="D187" s="2" t="s">
        <v>90</v>
      </c>
      <c r="E187" s="68">
        <f>SUM(E188:E225)</f>
        <v>3444134.21</v>
      </c>
      <c r="F187" s="71">
        <v>88</v>
      </c>
      <c r="G187" s="68">
        <f>SUM(G188:G225)</f>
        <v>3446872.66</v>
      </c>
      <c r="H187" s="68">
        <f>SUM(H188:H225)</f>
        <v>3689796.9899999998</v>
      </c>
      <c r="I187" s="68">
        <f>SUM(I188:I225)</f>
        <v>3499905.82</v>
      </c>
      <c r="J187" s="73">
        <f t="shared" si="25"/>
        <v>94.8536146971056</v>
      </c>
      <c r="K187" s="3">
        <f t="shared" si="20"/>
        <v>101.61932162335799</v>
      </c>
      <c r="L187" s="118">
        <f t="shared" si="26"/>
        <v>13.61605001736449</v>
      </c>
    </row>
    <row r="188" spans="1:12" ht="99" customHeight="1">
      <c r="A188" s="132"/>
      <c r="B188" s="134"/>
      <c r="C188" s="25">
        <v>2590</v>
      </c>
      <c r="D188" s="13" t="s">
        <v>251</v>
      </c>
      <c r="E188" s="15"/>
      <c r="F188" s="39"/>
      <c r="G188" s="15">
        <v>741488.52</v>
      </c>
      <c r="H188" s="15">
        <v>753801.06</v>
      </c>
      <c r="I188" s="15">
        <v>752433</v>
      </c>
      <c r="J188" s="22">
        <f t="shared" si="25"/>
        <v>99.8185117967332</v>
      </c>
      <c r="K188" s="39"/>
      <c r="L188" s="119">
        <f t="shared" si="26"/>
        <v>2.927268872256573</v>
      </c>
    </row>
    <row r="189" spans="1:12" ht="34.5" customHeight="1">
      <c r="A189" s="132"/>
      <c r="B189" s="130"/>
      <c r="C189" s="25">
        <v>3020</v>
      </c>
      <c r="D189" s="13" t="s">
        <v>247</v>
      </c>
      <c r="E189" s="61">
        <v>147658.84</v>
      </c>
      <c r="F189" s="75">
        <v>94</v>
      </c>
      <c r="G189" s="61">
        <v>89394.43</v>
      </c>
      <c r="H189" s="61">
        <v>94944</v>
      </c>
      <c r="I189" s="61">
        <v>92409.39</v>
      </c>
      <c r="J189" s="39">
        <f t="shared" si="25"/>
        <v>97.33041582406472</v>
      </c>
      <c r="K189" s="39">
        <f t="shared" si="20"/>
        <v>62.583039389988436</v>
      </c>
      <c r="L189" s="119">
        <f t="shared" si="26"/>
        <v>0.35950992427394574</v>
      </c>
    </row>
    <row r="190" spans="1:12" ht="21.75" customHeight="1">
      <c r="A190" s="132"/>
      <c r="B190" s="130"/>
      <c r="C190" s="25">
        <v>4010</v>
      </c>
      <c r="D190" s="13" t="s">
        <v>235</v>
      </c>
      <c r="E190" s="61">
        <v>2120946.31</v>
      </c>
      <c r="F190" s="75">
        <v>92</v>
      </c>
      <c r="G190" s="61">
        <v>1366830.52</v>
      </c>
      <c r="H190" s="61">
        <v>1515663.99</v>
      </c>
      <c r="I190" s="61">
        <v>1484935.58</v>
      </c>
      <c r="J190" s="39">
        <f t="shared" si="25"/>
        <v>97.97261067078595</v>
      </c>
      <c r="K190" s="39">
        <f t="shared" si="20"/>
        <v>70.01287929820346</v>
      </c>
      <c r="L190" s="119">
        <f aca="true" t="shared" si="27" ref="L190:L224">(I190/$I$691)*100</f>
        <v>5.777000345067615</v>
      </c>
    </row>
    <row r="191" spans="1:12" ht="30.75" customHeight="1">
      <c r="A191" s="132"/>
      <c r="B191" s="130"/>
      <c r="C191" s="25">
        <v>4017</v>
      </c>
      <c r="D191" s="13" t="s">
        <v>59</v>
      </c>
      <c r="E191" s="61">
        <v>15003.56</v>
      </c>
      <c r="F191" s="75">
        <v>95</v>
      </c>
      <c r="G191" s="61">
        <v>49050.74</v>
      </c>
      <c r="H191" s="61">
        <v>50930.74</v>
      </c>
      <c r="I191" s="61">
        <v>43746.93</v>
      </c>
      <c r="J191" s="39">
        <f t="shared" si="25"/>
        <v>85.89494281842362</v>
      </c>
      <c r="K191" s="39">
        <f t="shared" si="20"/>
        <v>291.57699905889</v>
      </c>
      <c r="L191" s="119">
        <f t="shared" si="27"/>
        <v>0.17019326165357876</v>
      </c>
    </row>
    <row r="192" spans="1:12" ht="31.5" customHeight="1">
      <c r="A192" s="132"/>
      <c r="B192" s="130"/>
      <c r="C192" s="25">
        <v>4019</v>
      </c>
      <c r="D192" s="13" t="s">
        <v>59</v>
      </c>
      <c r="E192" s="61">
        <v>2647.72</v>
      </c>
      <c r="F192" s="75">
        <v>95</v>
      </c>
      <c r="G192" s="61">
        <v>8656.01</v>
      </c>
      <c r="H192" s="61">
        <v>8656.01</v>
      </c>
      <c r="I192" s="61">
        <v>7536.21</v>
      </c>
      <c r="J192" s="39">
        <f t="shared" si="25"/>
        <v>87.06332363294405</v>
      </c>
      <c r="K192" s="39">
        <f t="shared" si="20"/>
        <v>284.6301723747224</v>
      </c>
      <c r="L192" s="119">
        <f t="shared" si="27"/>
        <v>0.029318906730285234</v>
      </c>
    </row>
    <row r="193" spans="1:12" ht="20.25" customHeight="1">
      <c r="A193" s="132"/>
      <c r="B193" s="130"/>
      <c r="C193" s="25">
        <v>4040</v>
      </c>
      <c r="D193" s="13" t="s">
        <v>259</v>
      </c>
      <c r="E193" s="61">
        <v>174563.81</v>
      </c>
      <c r="F193" s="75">
        <v>100</v>
      </c>
      <c r="G193" s="61">
        <v>160702</v>
      </c>
      <c r="H193" s="61">
        <v>164868</v>
      </c>
      <c r="I193" s="61">
        <v>164867.65</v>
      </c>
      <c r="J193" s="39">
        <f t="shared" si="25"/>
        <v>99.99978770895504</v>
      </c>
      <c r="K193" s="39">
        <f t="shared" si="20"/>
        <v>94.44549245344726</v>
      </c>
      <c r="L193" s="119">
        <f t="shared" si="27"/>
        <v>0.6414018788212257</v>
      </c>
    </row>
    <row r="194" spans="1:12" ht="21.75" customHeight="1">
      <c r="A194" s="132"/>
      <c r="B194" s="130"/>
      <c r="C194" s="25">
        <v>4110</v>
      </c>
      <c r="D194" s="13" t="s">
        <v>245</v>
      </c>
      <c r="E194" s="61">
        <v>385724.64</v>
      </c>
      <c r="F194" s="75">
        <v>96</v>
      </c>
      <c r="G194" s="61">
        <v>253506.99</v>
      </c>
      <c r="H194" s="61">
        <v>276249.75</v>
      </c>
      <c r="I194" s="61">
        <v>256146.55</v>
      </c>
      <c r="J194" s="39">
        <f t="shared" si="25"/>
        <v>92.72281694372573</v>
      </c>
      <c r="K194" s="39">
        <f aca="true" t="shared" si="28" ref="K194:K256">(I194/E194)*100</f>
        <v>66.40658216700909</v>
      </c>
      <c r="L194" s="119">
        <f t="shared" si="27"/>
        <v>0.9965137394969544</v>
      </c>
    </row>
    <row r="195" spans="1:12" ht="18.75" customHeight="1">
      <c r="A195" s="132"/>
      <c r="B195" s="130"/>
      <c r="C195" s="25">
        <v>4117</v>
      </c>
      <c r="D195" s="13" t="s">
        <v>245</v>
      </c>
      <c r="E195" s="61">
        <v>2387.14</v>
      </c>
      <c r="F195" s="75">
        <v>87</v>
      </c>
      <c r="G195" s="61">
        <v>8525.02</v>
      </c>
      <c r="H195" s="61">
        <v>8850.02</v>
      </c>
      <c r="I195" s="61">
        <v>8016.2</v>
      </c>
      <c r="J195" s="39">
        <f t="shared" si="25"/>
        <v>90.57832637666355</v>
      </c>
      <c r="K195" s="39">
        <f t="shared" si="28"/>
        <v>335.8077029415954</v>
      </c>
      <c r="L195" s="119">
        <f t="shared" si="27"/>
        <v>0.031186262077531342</v>
      </c>
    </row>
    <row r="196" spans="1:12" ht="21.75" customHeight="1">
      <c r="A196" s="132"/>
      <c r="B196" s="130"/>
      <c r="C196" s="25">
        <v>4119</v>
      </c>
      <c r="D196" s="13" t="s">
        <v>245</v>
      </c>
      <c r="E196" s="61">
        <v>421.27</v>
      </c>
      <c r="F196" s="75">
        <v>87</v>
      </c>
      <c r="G196" s="61">
        <v>1504.41</v>
      </c>
      <c r="H196" s="61">
        <v>1504.41</v>
      </c>
      <c r="I196" s="61">
        <v>1382.9</v>
      </c>
      <c r="J196" s="39">
        <f t="shared" si="25"/>
        <v>91.92307947966313</v>
      </c>
      <c r="K196" s="39">
        <f t="shared" si="28"/>
        <v>328.26928098369217</v>
      </c>
      <c r="L196" s="119">
        <f t="shared" si="27"/>
        <v>0.005380040646068973</v>
      </c>
    </row>
    <row r="197" spans="1:12" ht="11.25">
      <c r="A197" s="132"/>
      <c r="B197" s="130"/>
      <c r="C197" s="25">
        <v>4120</v>
      </c>
      <c r="D197" s="13" t="s">
        <v>41</v>
      </c>
      <c r="E197" s="61">
        <v>51723.59</v>
      </c>
      <c r="F197" s="75">
        <v>95</v>
      </c>
      <c r="G197" s="61">
        <v>35974.7</v>
      </c>
      <c r="H197" s="61">
        <v>39445.79</v>
      </c>
      <c r="I197" s="61">
        <v>36757.99</v>
      </c>
      <c r="J197" s="22">
        <f t="shared" si="25"/>
        <v>93.18609159557964</v>
      </c>
      <c r="K197" s="39">
        <f t="shared" si="28"/>
        <v>71.06620016128038</v>
      </c>
      <c r="L197" s="119">
        <f t="shared" si="27"/>
        <v>0.1430034566980959</v>
      </c>
    </row>
    <row r="198" spans="1:12" ht="11.25">
      <c r="A198" s="132"/>
      <c r="B198" s="130"/>
      <c r="C198" s="25">
        <v>4127</v>
      </c>
      <c r="D198" s="13" t="s">
        <v>41</v>
      </c>
      <c r="E198" s="61">
        <v>335.81</v>
      </c>
      <c r="F198" s="75">
        <v>87</v>
      </c>
      <c r="G198" s="61">
        <v>1201.75</v>
      </c>
      <c r="H198" s="61">
        <v>1246.75</v>
      </c>
      <c r="I198" s="61">
        <v>1131.76</v>
      </c>
      <c r="J198" s="22">
        <f t="shared" si="25"/>
        <v>90.77681973130139</v>
      </c>
      <c r="K198" s="39">
        <f t="shared" si="28"/>
        <v>337.02391233137786</v>
      </c>
      <c r="L198" s="119">
        <f t="shared" si="27"/>
        <v>0.004403004412173707</v>
      </c>
    </row>
    <row r="199" spans="1:12" ht="11.25">
      <c r="A199" s="132"/>
      <c r="B199" s="130"/>
      <c r="C199" s="25">
        <v>4129</v>
      </c>
      <c r="D199" s="13" t="s">
        <v>41</v>
      </c>
      <c r="E199" s="61">
        <v>59.23</v>
      </c>
      <c r="F199" s="75">
        <v>87</v>
      </c>
      <c r="G199" s="61">
        <v>212.07</v>
      </c>
      <c r="H199" s="61">
        <v>212.07</v>
      </c>
      <c r="I199" s="61">
        <v>195.14</v>
      </c>
      <c r="J199" s="22">
        <f t="shared" si="25"/>
        <v>92.01678690998256</v>
      </c>
      <c r="K199" s="39">
        <f t="shared" si="28"/>
        <v>329.4614215769036</v>
      </c>
      <c r="L199" s="119">
        <f t="shared" si="27"/>
        <v>0.0007591735712444132</v>
      </c>
    </row>
    <row r="200" spans="1:12" ht="22.5">
      <c r="A200" s="132"/>
      <c r="B200" s="130"/>
      <c r="C200" s="25">
        <v>4170</v>
      </c>
      <c r="D200" s="13" t="s">
        <v>93</v>
      </c>
      <c r="E200" s="61">
        <v>20696.58</v>
      </c>
      <c r="F200" s="75">
        <v>97</v>
      </c>
      <c r="G200" s="61">
        <v>5000</v>
      </c>
      <c r="H200" s="61">
        <v>18700</v>
      </c>
      <c r="I200" s="61">
        <v>13645.86</v>
      </c>
      <c r="J200" s="22">
        <f t="shared" si="25"/>
        <v>72.97251336898395</v>
      </c>
      <c r="K200" s="39">
        <f t="shared" si="28"/>
        <v>65.93292225092262</v>
      </c>
      <c r="L200" s="119">
        <f t="shared" si="27"/>
        <v>0.05308791774572764</v>
      </c>
    </row>
    <row r="201" spans="1:12" ht="21.75" customHeight="1">
      <c r="A201" s="132"/>
      <c r="B201" s="130"/>
      <c r="C201" s="25">
        <v>4177</v>
      </c>
      <c r="D201" s="13" t="s">
        <v>93</v>
      </c>
      <c r="E201" s="61">
        <v>15069.14</v>
      </c>
      <c r="F201" s="75">
        <v>92</v>
      </c>
      <c r="G201" s="61">
        <v>33983</v>
      </c>
      <c r="H201" s="61">
        <v>40688</v>
      </c>
      <c r="I201" s="61">
        <v>34325.32</v>
      </c>
      <c r="J201" s="22">
        <f t="shared" si="25"/>
        <v>84.36226897365316</v>
      </c>
      <c r="K201" s="39">
        <f t="shared" si="28"/>
        <v>227.78552724309415</v>
      </c>
      <c r="L201" s="119">
        <f t="shared" si="27"/>
        <v>0.1335393859204022</v>
      </c>
    </row>
    <row r="202" spans="1:12" ht="20.25" customHeight="1">
      <c r="A202" s="132"/>
      <c r="B202" s="130"/>
      <c r="C202" s="25">
        <v>4179</v>
      </c>
      <c r="D202" s="13" t="s">
        <v>93</v>
      </c>
      <c r="E202" s="61">
        <v>2659.26</v>
      </c>
      <c r="F202" s="75">
        <v>28</v>
      </c>
      <c r="G202" s="61">
        <v>5997</v>
      </c>
      <c r="H202" s="61">
        <v>5892</v>
      </c>
      <c r="I202" s="61">
        <v>4769.17</v>
      </c>
      <c r="J202" s="22">
        <f t="shared" si="25"/>
        <v>80.94314324507808</v>
      </c>
      <c r="K202" s="39">
        <f t="shared" si="28"/>
        <v>179.3419973977723</v>
      </c>
      <c r="L202" s="119">
        <f t="shared" si="27"/>
        <v>0.01855400133633145</v>
      </c>
    </row>
    <row r="203" spans="1:12" ht="21" customHeight="1">
      <c r="A203" s="132"/>
      <c r="B203" s="130"/>
      <c r="C203" s="25">
        <v>4210</v>
      </c>
      <c r="D203" s="13" t="s">
        <v>14</v>
      </c>
      <c r="E203" s="61">
        <v>152321.76</v>
      </c>
      <c r="F203" s="75">
        <v>66</v>
      </c>
      <c r="G203" s="61">
        <v>189834</v>
      </c>
      <c r="H203" s="61">
        <v>150437</v>
      </c>
      <c r="I203" s="61">
        <v>126945.65</v>
      </c>
      <c r="J203" s="22">
        <f t="shared" si="25"/>
        <v>84.38459288605861</v>
      </c>
      <c r="K203" s="39">
        <f t="shared" si="28"/>
        <v>83.34045641279354</v>
      </c>
      <c r="L203" s="119">
        <f t="shared" si="27"/>
        <v>0.4938699521596974</v>
      </c>
    </row>
    <row r="204" spans="1:12" ht="21.75" customHeight="1">
      <c r="A204" s="132"/>
      <c r="B204" s="130"/>
      <c r="C204" s="25">
        <v>4217</v>
      </c>
      <c r="D204" s="13" t="s">
        <v>14</v>
      </c>
      <c r="E204" s="61">
        <v>5459.07</v>
      </c>
      <c r="F204" s="75">
        <v>82</v>
      </c>
      <c r="G204" s="61">
        <v>4205.38</v>
      </c>
      <c r="H204" s="61">
        <v>8987.28</v>
      </c>
      <c r="I204" s="61">
        <v>7255.36</v>
      </c>
      <c r="J204" s="22">
        <f t="shared" si="25"/>
        <v>80.72920839230557</v>
      </c>
      <c r="K204" s="39">
        <f t="shared" si="28"/>
        <v>132.90468889389584</v>
      </c>
      <c r="L204" s="119">
        <f t="shared" si="27"/>
        <v>0.02822628657304431</v>
      </c>
    </row>
    <row r="205" spans="1:12" ht="21" customHeight="1">
      <c r="A205" s="132"/>
      <c r="B205" s="130"/>
      <c r="C205" s="25">
        <v>4219</v>
      </c>
      <c r="D205" s="13" t="s">
        <v>14</v>
      </c>
      <c r="E205" s="61">
        <v>963.37</v>
      </c>
      <c r="F205" s="75">
        <v>82</v>
      </c>
      <c r="G205" s="61">
        <v>742.12</v>
      </c>
      <c r="H205" s="61">
        <v>7952.12</v>
      </c>
      <c r="I205" s="61">
        <v>7645.77</v>
      </c>
      <c r="J205" s="22">
        <f t="shared" si="25"/>
        <v>96.14756819565098</v>
      </c>
      <c r="K205" s="39">
        <f t="shared" si="28"/>
        <v>793.6483386445499</v>
      </c>
      <c r="L205" s="119">
        <f t="shared" si="27"/>
        <v>0.02974513946814286</v>
      </c>
    </row>
    <row r="206" spans="1:12" ht="32.25" customHeight="1">
      <c r="A206" s="132"/>
      <c r="B206" s="130"/>
      <c r="C206" s="25">
        <v>4240</v>
      </c>
      <c r="D206" s="13" t="s">
        <v>189</v>
      </c>
      <c r="E206" s="61">
        <v>420</v>
      </c>
      <c r="F206" s="75">
        <v>5</v>
      </c>
      <c r="G206" s="61">
        <v>13000</v>
      </c>
      <c r="H206" s="61">
        <v>21000</v>
      </c>
      <c r="I206" s="61">
        <v>19402.29</v>
      </c>
      <c r="J206" s="22">
        <f t="shared" si="25"/>
        <v>92.39185714285715</v>
      </c>
      <c r="K206" s="39">
        <f t="shared" si="28"/>
        <v>4619.592857142858</v>
      </c>
      <c r="L206" s="119">
        <f t="shared" si="27"/>
        <v>0.07548276001649978</v>
      </c>
    </row>
    <row r="207" spans="1:12" ht="33.75">
      <c r="A207" s="132"/>
      <c r="B207" s="130"/>
      <c r="C207" s="25">
        <v>4247</v>
      </c>
      <c r="D207" s="13" t="s">
        <v>189</v>
      </c>
      <c r="E207" s="61">
        <v>68559.76</v>
      </c>
      <c r="F207" s="75">
        <v>95</v>
      </c>
      <c r="G207" s="61"/>
      <c r="H207" s="61">
        <v>9799</v>
      </c>
      <c r="I207" s="61">
        <v>9792.79</v>
      </c>
      <c r="J207" s="22">
        <f t="shared" si="25"/>
        <v>99.93662618634556</v>
      </c>
      <c r="K207" s="39">
        <f t="shared" si="28"/>
        <v>14.283582672984855</v>
      </c>
      <c r="L207" s="119">
        <f t="shared" si="27"/>
        <v>0.038097916146082704</v>
      </c>
    </row>
    <row r="208" spans="1:12" ht="33.75">
      <c r="A208" s="132"/>
      <c r="B208" s="130"/>
      <c r="C208" s="25">
        <v>4249</v>
      </c>
      <c r="D208" s="13" t="s">
        <v>248</v>
      </c>
      <c r="E208" s="61">
        <v>12098.78</v>
      </c>
      <c r="F208" s="75">
        <v>95</v>
      </c>
      <c r="G208" s="61"/>
      <c r="H208" s="61"/>
      <c r="I208" s="61"/>
      <c r="J208" s="22"/>
      <c r="K208" s="39"/>
      <c r="L208" s="119">
        <f t="shared" si="27"/>
        <v>0</v>
      </c>
    </row>
    <row r="209" spans="1:12" ht="11.25">
      <c r="A209" s="132"/>
      <c r="B209" s="130"/>
      <c r="C209" s="25">
        <v>4260</v>
      </c>
      <c r="D209" s="13" t="s">
        <v>15</v>
      </c>
      <c r="E209" s="61">
        <v>42336.81</v>
      </c>
      <c r="F209" s="75">
        <v>100</v>
      </c>
      <c r="G209" s="61">
        <v>27000</v>
      </c>
      <c r="H209" s="61">
        <v>49975</v>
      </c>
      <c r="I209" s="61">
        <v>31819.84</v>
      </c>
      <c r="J209" s="75">
        <f t="shared" si="25"/>
        <v>63.671515757878936</v>
      </c>
      <c r="K209" s="39">
        <f t="shared" si="28"/>
        <v>75.15880388720832</v>
      </c>
      <c r="L209" s="119">
        <f t="shared" si="27"/>
        <v>0.12379205477721549</v>
      </c>
    </row>
    <row r="210" spans="1:12" ht="20.25" customHeight="1">
      <c r="A210" s="132"/>
      <c r="B210" s="130"/>
      <c r="C210" s="25">
        <v>4270</v>
      </c>
      <c r="D210" s="13" t="s">
        <v>17</v>
      </c>
      <c r="E210" s="61">
        <v>1871.56</v>
      </c>
      <c r="F210" s="75">
        <v>37</v>
      </c>
      <c r="G210" s="61">
        <v>22900</v>
      </c>
      <c r="H210" s="61">
        <v>12400</v>
      </c>
      <c r="I210" s="61">
        <v>10635.83</v>
      </c>
      <c r="J210" s="74">
        <f t="shared" si="25"/>
        <v>85.77282258064515</v>
      </c>
      <c r="K210" s="39">
        <f t="shared" si="28"/>
        <v>568.2868836692385</v>
      </c>
      <c r="L210" s="119">
        <f t="shared" si="27"/>
        <v>0.041377682916103664</v>
      </c>
    </row>
    <row r="211" spans="1:12" ht="23.25" customHeight="1">
      <c r="A211" s="132"/>
      <c r="B211" s="130"/>
      <c r="C211" s="25">
        <v>4280</v>
      </c>
      <c r="D211" s="13" t="s">
        <v>70</v>
      </c>
      <c r="E211" s="61">
        <v>2420</v>
      </c>
      <c r="F211" s="75">
        <v>73</v>
      </c>
      <c r="G211" s="61">
        <v>1000</v>
      </c>
      <c r="H211" s="61">
        <v>1000</v>
      </c>
      <c r="I211" s="61">
        <v>380</v>
      </c>
      <c r="J211" s="75">
        <f t="shared" si="25"/>
        <v>38</v>
      </c>
      <c r="K211" s="39">
        <f t="shared" si="28"/>
        <v>15.702479338842975</v>
      </c>
      <c r="L211" s="119">
        <f t="shared" si="27"/>
        <v>0.0014783537822736345</v>
      </c>
    </row>
    <row r="212" spans="1:12" ht="20.25" customHeight="1">
      <c r="A212" s="132"/>
      <c r="B212" s="130"/>
      <c r="C212" s="25">
        <v>4300</v>
      </c>
      <c r="D212" s="13" t="s">
        <v>19</v>
      </c>
      <c r="E212" s="61">
        <v>35518.47</v>
      </c>
      <c r="F212" s="75">
        <v>34</v>
      </c>
      <c r="G212" s="61">
        <v>28500</v>
      </c>
      <c r="H212" s="61">
        <v>33654</v>
      </c>
      <c r="I212" s="61">
        <v>31583.09</v>
      </c>
      <c r="J212" s="74">
        <f t="shared" si="25"/>
        <v>93.84646698757949</v>
      </c>
      <c r="K212" s="39">
        <f t="shared" si="28"/>
        <v>88.92018715896265</v>
      </c>
      <c r="L212" s="119">
        <f t="shared" si="27"/>
        <v>0.12287100146681211</v>
      </c>
    </row>
    <row r="213" spans="1:12" ht="23.25" customHeight="1">
      <c r="A213" s="132"/>
      <c r="B213" s="130"/>
      <c r="C213" s="25">
        <v>4307</v>
      </c>
      <c r="D213" s="13" t="s">
        <v>19</v>
      </c>
      <c r="E213" s="61">
        <v>28473.02</v>
      </c>
      <c r="F213" s="75">
        <v>81</v>
      </c>
      <c r="G213" s="61">
        <v>45468.2</v>
      </c>
      <c r="H213" s="61">
        <v>51626.63</v>
      </c>
      <c r="I213" s="61">
        <v>36373.33</v>
      </c>
      <c r="J213" s="74">
        <f t="shared" si="25"/>
        <v>70.45458903670452</v>
      </c>
      <c r="K213" s="39">
        <f t="shared" si="28"/>
        <v>127.74665279622603</v>
      </c>
      <c r="L213" s="119">
        <f t="shared" si="27"/>
        <v>0.14150697362996595</v>
      </c>
    </row>
    <row r="214" spans="1:12" ht="21" customHeight="1">
      <c r="A214" s="132"/>
      <c r="B214" s="130"/>
      <c r="C214" s="25">
        <v>4309</v>
      </c>
      <c r="D214" s="13" t="s">
        <v>19</v>
      </c>
      <c r="E214" s="61">
        <v>5024.64</v>
      </c>
      <c r="F214" s="75">
        <v>81</v>
      </c>
      <c r="G214" s="61">
        <v>8023.8</v>
      </c>
      <c r="H214" s="61">
        <v>13975.37</v>
      </c>
      <c r="I214" s="61">
        <v>6356.49</v>
      </c>
      <c r="J214" s="74">
        <f t="shared" si="25"/>
        <v>45.48351850434013</v>
      </c>
      <c r="K214" s="39">
        <f t="shared" si="28"/>
        <v>126.50637657623231</v>
      </c>
      <c r="L214" s="119">
        <f t="shared" si="27"/>
        <v>0.02472931850916983</v>
      </c>
    </row>
    <row r="215" spans="1:12" ht="21.75" customHeight="1">
      <c r="A215" s="132"/>
      <c r="B215" s="130"/>
      <c r="C215" s="25">
        <v>4350</v>
      </c>
      <c r="D215" s="13" t="s">
        <v>72</v>
      </c>
      <c r="E215" s="61">
        <v>1983.32</v>
      </c>
      <c r="F215" s="75">
        <v>100</v>
      </c>
      <c r="G215" s="61">
        <v>650</v>
      </c>
      <c r="H215" s="61">
        <v>2160</v>
      </c>
      <c r="I215" s="61">
        <v>2130.14</v>
      </c>
      <c r="J215" s="74">
        <f t="shared" si="25"/>
        <v>98.61759259259259</v>
      </c>
      <c r="K215" s="39">
        <f t="shared" si="28"/>
        <v>107.40273884194178</v>
      </c>
      <c r="L215" s="119">
        <f t="shared" si="27"/>
        <v>0.008287106646769368</v>
      </c>
    </row>
    <row r="216" spans="1:12" ht="42" customHeight="1">
      <c r="A216" s="132"/>
      <c r="B216" s="130"/>
      <c r="C216" s="25">
        <v>4370</v>
      </c>
      <c r="D216" s="13" t="s">
        <v>249</v>
      </c>
      <c r="E216" s="61">
        <v>7147.89</v>
      </c>
      <c r="F216" s="75">
        <v>82</v>
      </c>
      <c r="G216" s="61">
        <v>4800</v>
      </c>
      <c r="H216" s="61">
        <v>4408</v>
      </c>
      <c r="I216" s="61">
        <v>4124.13</v>
      </c>
      <c r="J216" s="74">
        <f t="shared" si="25"/>
        <v>93.56011796733212</v>
      </c>
      <c r="K216" s="39">
        <f t="shared" si="28"/>
        <v>57.69716657643025</v>
      </c>
      <c r="L216" s="119">
        <f t="shared" si="27"/>
        <v>0.016044534694968852</v>
      </c>
    </row>
    <row r="217" spans="1:12" ht="20.25" customHeight="1">
      <c r="A217" s="132"/>
      <c r="B217" s="130"/>
      <c r="C217" s="25">
        <v>4410</v>
      </c>
      <c r="D217" s="13" t="s">
        <v>64</v>
      </c>
      <c r="E217" s="61">
        <v>1594.69</v>
      </c>
      <c r="F217" s="75">
        <v>34</v>
      </c>
      <c r="G217" s="61">
        <v>2500</v>
      </c>
      <c r="H217" s="61">
        <v>2500</v>
      </c>
      <c r="I217" s="61">
        <v>1930.63</v>
      </c>
      <c r="J217" s="74">
        <f t="shared" si="25"/>
        <v>77.2252</v>
      </c>
      <c r="K217" s="39">
        <f t="shared" si="28"/>
        <v>121.06616332954994</v>
      </c>
      <c r="L217" s="119">
        <f t="shared" si="27"/>
        <v>0.0075109320070288095</v>
      </c>
    </row>
    <row r="218" spans="1:12" ht="20.25" customHeight="1">
      <c r="A218" s="132"/>
      <c r="B218" s="130"/>
      <c r="C218" s="25">
        <v>4430</v>
      </c>
      <c r="D218" s="13" t="s">
        <v>33</v>
      </c>
      <c r="E218" s="61">
        <v>4735.25</v>
      </c>
      <c r="F218" s="75">
        <v>100</v>
      </c>
      <c r="G218" s="61">
        <v>2600</v>
      </c>
      <c r="H218" s="61">
        <v>4620</v>
      </c>
      <c r="I218" s="61">
        <v>4478</v>
      </c>
      <c r="J218" s="75">
        <f t="shared" si="25"/>
        <v>96.92640692640693</v>
      </c>
      <c r="K218" s="39">
        <f t="shared" si="28"/>
        <v>94.56734068950952</v>
      </c>
      <c r="L218" s="119">
        <f t="shared" si="27"/>
        <v>0.017421232202687726</v>
      </c>
    </row>
    <row r="219" spans="1:12" ht="11.25">
      <c r="A219" s="132"/>
      <c r="B219" s="130"/>
      <c r="C219" s="25">
        <v>4440</v>
      </c>
      <c r="D219" s="13" t="s">
        <v>96</v>
      </c>
      <c r="E219" s="61">
        <v>127277.92</v>
      </c>
      <c r="F219" s="75">
        <v>100</v>
      </c>
      <c r="G219" s="61">
        <v>61222</v>
      </c>
      <c r="H219" s="61">
        <v>73740</v>
      </c>
      <c r="I219" s="61">
        <v>72740.09</v>
      </c>
      <c r="J219" s="74">
        <f t="shared" si="25"/>
        <v>98.64400596691077</v>
      </c>
      <c r="K219" s="39">
        <f t="shared" si="28"/>
        <v>57.15059611282145</v>
      </c>
      <c r="L219" s="119">
        <f t="shared" si="27"/>
        <v>0.2829883873011173</v>
      </c>
    </row>
    <row r="220" spans="1:12" ht="45" customHeight="1">
      <c r="A220" s="132"/>
      <c r="B220" s="130"/>
      <c r="C220" s="25">
        <v>4520</v>
      </c>
      <c r="D220" s="13" t="s">
        <v>290</v>
      </c>
      <c r="E220" s="61">
        <v>4031</v>
      </c>
      <c r="F220" s="75">
        <v>100</v>
      </c>
      <c r="G220" s="61">
        <v>3000</v>
      </c>
      <c r="H220" s="61">
        <v>3000</v>
      </c>
      <c r="I220" s="61">
        <v>2182</v>
      </c>
      <c r="J220" s="74">
        <f t="shared" si="25"/>
        <v>72.73333333333333</v>
      </c>
      <c r="K220" s="39">
        <f t="shared" si="28"/>
        <v>54.1304887124783</v>
      </c>
      <c r="L220" s="119">
        <f t="shared" si="27"/>
        <v>0.008488863034002817</v>
      </c>
    </row>
    <row r="221" spans="1:12" ht="13.5" customHeight="1">
      <c r="A221" s="132"/>
      <c r="B221" s="130"/>
      <c r="C221" s="25">
        <v>4580</v>
      </c>
      <c r="D221" s="13" t="s">
        <v>226</v>
      </c>
      <c r="E221" s="61"/>
      <c r="F221" s="75"/>
      <c r="G221" s="61"/>
      <c r="H221" s="61">
        <v>510</v>
      </c>
      <c r="I221" s="61">
        <v>509.1</v>
      </c>
      <c r="J221" s="74">
        <f t="shared" si="25"/>
        <v>99.82352941176471</v>
      </c>
      <c r="K221" s="39"/>
      <c r="L221" s="119">
        <f t="shared" si="27"/>
        <v>0.001980605027777651</v>
      </c>
    </row>
    <row r="222" spans="1:12" ht="21" customHeight="1">
      <c r="A222" s="132"/>
      <c r="B222" s="130"/>
      <c r="C222" s="25">
        <v>4700</v>
      </c>
      <c r="D222" s="13" t="s">
        <v>140</v>
      </c>
      <c r="E222" s="61">
        <v>2000</v>
      </c>
      <c r="F222" s="75">
        <v>95</v>
      </c>
      <c r="G222" s="61">
        <v>600</v>
      </c>
      <c r="H222" s="61">
        <v>600</v>
      </c>
      <c r="I222" s="61">
        <v>250</v>
      </c>
      <c r="J222" s="75">
        <f t="shared" si="25"/>
        <v>41.66666666666667</v>
      </c>
      <c r="K222" s="39">
        <f t="shared" si="28"/>
        <v>12.5</v>
      </c>
      <c r="L222" s="119">
        <f t="shared" si="27"/>
        <v>0.0009726011725484438</v>
      </c>
    </row>
    <row r="223" spans="1:12" ht="28.5" customHeight="1">
      <c r="A223" s="132"/>
      <c r="B223" s="130"/>
      <c r="C223" s="25">
        <v>6050</v>
      </c>
      <c r="D223" s="13" t="s">
        <v>232</v>
      </c>
      <c r="E223" s="61"/>
      <c r="F223" s="75"/>
      <c r="G223" s="61">
        <v>198800</v>
      </c>
      <c r="H223" s="61">
        <v>249300</v>
      </c>
      <c r="I223" s="61">
        <v>215103.25</v>
      </c>
      <c r="J223" s="74">
        <f t="shared" si="25"/>
        <v>86.28289209787404</v>
      </c>
      <c r="K223" s="39"/>
      <c r="L223" s="119">
        <f t="shared" si="27"/>
        <v>0.8368386926759243</v>
      </c>
    </row>
    <row r="224" spans="1:12" ht="28.5" customHeight="1">
      <c r="A224" s="132"/>
      <c r="B224" s="143"/>
      <c r="C224" s="25">
        <v>6057</v>
      </c>
      <c r="D224" s="13" t="s">
        <v>232</v>
      </c>
      <c r="E224" s="61"/>
      <c r="F224" s="75"/>
      <c r="G224" s="61">
        <v>25000</v>
      </c>
      <c r="H224" s="61">
        <v>6500</v>
      </c>
      <c r="I224" s="61">
        <v>5968.39</v>
      </c>
      <c r="J224" s="74">
        <f t="shared" si="25"/>
        <v>91.82138461538462</v>
      </c>
      <c r="K224" s="39"/>
      <c r="L224" s="119">
        <f t="shared" si="27"/>
        <v>0.023219452448905626</v>
      </c>
    </row>
    <row r="225" spans="1:12" ht="29.25" customHeight="1">
      <c r="A225" s="132"/>
      <c r="B225" s="138"/>
      <c r="C225" s="25">
        <v>6059</v>
      </c>
      <c r="D225" s="13" t="s">
        <v>232</v>
      </c>
      <c r="E225" s="61"/>
      <c r="F225" s="75"/>
      <c r="G225" s="61">
        <v>45000</v>
      </c>
      <c r="H225" s="61"/>
      <c r="I225" s="61"/>
      <c r="J225" s="74"/>
      <c r="K225" s="39"/>
      <c r="L225" s="119"/>
    </row>
    <row r="226" spans="1:12" ht="32.25" customHeight="1">
      <c r="A226" s="132"/>
      <c r="B226" s="131">
        <v>80103</v>
      </c>
      <c r="C226" s="36"/>
      <c r="D226" s="2" t="s">
        <v>250</v>
      </c>
      <c r="E226" s="68">
        <f>SUM(E227:E233)</f>
        <v>131601.83000000002</v>
      </c>
      <c r="F226" s="71">
        <v>80</v>
      </c>
      <c r="G226" s="68">
        <f>SUM(G227:G233)</f>
        <v>163194.77</v>
      </c>
      <c r="H226" s="68">
        <f>SUM(H227:H233)</f>
        <v>243183.42999999996</v>
      </c>
      <c r="I226" s="68">
        <f>SUM(I227:I233)</f>
        <v>242990.06999999998</v>
      </c>
      <c r="J226" s="73">
        <f t="shared" si="25"/>
        <v>99.92048800364401</v>
      </c>
      <c r="K226" s="3">
        <f t="shared" si="28"/>
        <v>184.64034276727</v>
      </c>
      <c r="L226" s="118">
        <f aca="true" t="shared" si="29" ref="L226:L232">(I226/$I$691)*100</f>
        <v>0.9453297079985136</v>
      </c>
    </row>
    <row r="227" spans="1:12" ht="97.5" customHeight="1">
      <c r="A227" s="132"/>
      <c r="B227" s="131"/>
      <c r="C227" s="25">
        <v>2590</v>
      </c>
      <c r="D227" s="13" t="s">
        <v>251</v>
      </c>
      <c r="E227" s="15"/>
      <c r="F227" s="39"/>
      <c r="G227" s="15">
        <v>150328.56</v>
      </c>
      <c r="H227" s="15">
        <v>202896.11</v>
      </c>
      <c r="I227" s="15">
        <v>202703.67</v>
      </c>
      <c r="J227" s="22"/>
      <c r="K227" s="39"/>
      <c r="L227" s="119">
        <f t="shared" si="29"/>
        <v>0.7885993084874914</v>
      </c>
    </row>
    <row r="228" spans="1:12" ht="34.5" customHeight="1">
      <c r="A228" s="132"/>
      <c r="B228" s="132"/>
      <c r="C228" s="25">
        <v>3020</v>
      </c>
      <c r="D228" s="13" t="s">
        <v>247</v>
      </c>
      <c r="E228" s="61">
        <v>7361.55</v>
      </c>
      <c r="F228" s="75">
        <v>87</v>
      </c>
      <c r="G228" s="61">
        <v>170.64</v>
      </c>
      <c r="H228" s="61"/>
      <c r="I228" s="61"/>
      <c r="J228" s="74"/>
      <c r="K228" s="39"/>
      <c r="L228" s="119">
        <f t="shared" si="29"/>
        <v>0</v>
      </c>
    </row>
    <row r="229" spans="1:12" ht="21.75" customHeight="1">
      <c r="A229" s="132"/>
      <c r="B229" s="132"/>
      <c r="C229" s="25">
        <v>4010</v>
      </c>
      <c r="D229" s="13" t="s">
        <v>235</v>
      </c>
      <c r="E229" s="61">
        <v>89952.82</v>
      </c>
      <c r="F229" s="75">
        <v>74</v>
      </c>
      <c r="G229" s="61">
        <v>2032.47</v>
      </c>
      <c r="H229" s="61">
        <v>31764</v>
      </c>
      <c r="I229" s="61">
        <v>31764</v>
      </c>
      <c r="J229" s="75">
        <f t="shared" si="25"/>
        <v>100</v>
      </c>
      <c r="K229" s="39">
        <f t="shared" si="28"/>
        <v>35.31184458697348</v>
      </c>
      <c r="L229" s="119">
        <f t="shared" si="29"/>
        <v>0.12357481457931509</v>
      </c>
    </row>
    <row r="230" spans="1:12" ht="23.25" customHeight="1">
      <c r="A230" s="132"/>
      <c r="B230" s="132"/>
      <c r="C230" s="25">
        <v>4040</v>
      </c>
      <c r="D230" s="13" t="s">
        <v>259</v>
      </c>
      <c r="E230" s="61">
        <v>7926.23</v>
      </c>
      <c r="F230" s="75">
        <v>100</v>
      </c>
      <c r="G230" s="61">
        <v>7753</v>
      </c>
      <c r="H230" s="61">
        <v>7113</v>
      </c>
      <c r="I230" s="61">
        <v>7112.08</v>
      </c>
      <c r="J230" s="74">
        <f t="shared" si="25"/>
        <v>99.98706593561086</v>
      </c>
      <c r="K230" s="39">
        <f t="shared" si="28"/>
        <v>89.72840808303569</v>
      </c>
      <c r="L230" s="119">
        <f t="shared" si="29"/>
        <v>0.027668869389033346</v>
      </c>
    </row>
    <row r="231" spans="1:12" ht="22.5" customHeight="1">
      <c r="A231" s="132"/>
      <c r="B231" s="132"/>
      <c r="C231" s="25">
        <v>4110</v>
      </c>
      <c r="D231" s="13" t="s">
        <v>252</v>
      </c>
      <c r="E231" s="61">
        <v>18007.82</v>
      </c>
      <c r="F231" s="75">
        <v>98</v>
      </c>
      <c r="G231" s="61">
        <v>2620.3</v>
      </c>
      <c r="H231" s="61">
        <v>1236.08</v>
      </c>
      <c r="I231" s="61">
        <v>1236.08</v>
      </c>
      <c r="J231" s="74">
        <f t="shared" si="25"/>
        <v>100</v>
      </c>
      <c r="K231" s="39">
        <f t="shared" si="28"/>
        <v>6.864129028388777</v>
      </c>
      <c r="L231" s="119">
        <f t="shared" si="29"/>
        <v>0.004808851429454721</v>
      </c>
    </row>
    <row r="232" spans="1:12" ht="11.25">
      <c r="A232" s="132"/>
      <c r="B232" s="132"/>
      <c r="C232" s="25">
        <v>4120</v>
      </c>
      <c r="D232" s="13" t="s">
        <v>41</v>
      </c>
      <c r="E232" s="61">
        <v>2593.59</v>
      </c>
      <c r="F232" s="75">
        <v>97</v>
      </c>
      <c r="G232" s="61">
        <v>289.8</v>
      </c>
      <c r="H232" s="61">
        <v>174.24</v>
      </c>
      <c r="I232" s="61">
        <v>174.24</v>
      </c>
      <c r="J232" s="74">
        <f t="shared" si="25"/>
        <v>100</v>
      </c>
      <c r="K232" s="39">
        <f t="shared" si="28"/>
        <v>6.718101164794745</v>
      </c>
      <c r="L232" s="119">
        <f t="shared" si="29"/>
        <v>0.0006778641132193635</v>
      </c>
    </row>
    <row r="233" spans="1:12" ht="11.25">
      <c r="A233" s="132"/>
      <c r="B233" s="132"/>
      <c r="C233" s="25">
        <v>4440</v>
      </c>
      <c r="D233" s="13" t="s">
        <v>96</v>
      </c>
      <c r="E233" s="61">
        <v>5759.82</v>
      </c>
      <c r="F233" s="75">
        <v>100</v>
      </c>
      <c r="G233" s="61"/>
      <c r="H233" s="61"/>
      <c r="I233" s="61"/>
      <c r="J233" s="74"/>
      <c r="K233" s="39"/>
      <c r="L233" s="119"/>
    </row>
    <row r="234" spans="1:12" ht="11.25">
      <c r="A234" s="132"/>
      <c r="B234" s="133">
        <v>80104</v>
      </c>
      <c r="C234" s="36"/>
      <c r="D234" s="2" t="s">
        <v>97</v>
      </c>
      <c r="E234" s="68">
        <f>SUM(E235:E266)</f>
        <v>418956.17999999993</v>
      </c>
      <c r="F234" s="71">
        <v>96</v>
      </c>
      <c r="G234" s="68">
        <f>SUM(G235:G266)</f>
        <v>518397.08</v>
      </c>
      <c r="H234" s="68">
        <f>SUM(H235:H266)</f>
        <v>646516.7899999999</v>
      </c>
      <c r="I234" s="68">
        <f>SUM(I235:I266)</f>
        <v>555712.6100000001</v>
      </c>
      <c r="J234" s="73">
        <f t="shared" si="25"/>
        <v>85.95486128055548</v>
      </c>
      <c r="K234" s="3">
        <f t="shared" si="28"/>
        <v>132.6421799053066</v>
      </c>
      <c r="L234" s="118">
        <f>(I234/$I$691)*100</f>
        <v>2.161946944343825</v>
      </c>
    </row>
    <row r="235" spans="1:12" ht="98.25" customHeight="1">
      <c r="A235" s="132"/>
      <c r="B235" s="130"/>
      <c r="C235" s="25">
        <v>2590</v>
      </c>
      <c r="D235" s="13" t="s">
        <v>251</v>
      </c>
      <c r="E235" s="61"/>
      <c r="F235" s="75"/>
      <c r="G235" s="61">
        <v>70366.56</v>
      </c>
      <c r="H235" s="61">
        <v>44874.47</v>
      </c>
      <c r="I235" s="61"/>
      <c r="J235" s="75"/>
      <c r="K235" s="3"/>
      <c r="L235" s="122">
        <f>(I235/$I$691)*100</f>
        <v>0</v>
      </c>
    </row>
    <row r="236" spans="1:12" ht="31.5" customHeight="1">
      <c r="A236" s="132"/>
      <c r="B236" s="130"/>
      <c r="C236" s="25">
        <v>3020</v>
      </c>
      <c r="D236" s="13" t="s">
        <v>247</v>
      </c>
      <c r="E236" s="61">
        <v>19537.6</v>
      </c>
      <c r="F236" s="75">
        <v>97</v>
      </c>
      <c r="G236" s="61">
        <v>21720</v>
      </c>
      <c r="H236" s="61">
        <v>21720</v>
      </c>
      <c r="I236" s="61">
        <v>20139.24</v>
      </c>
      <c r="J236" s="75">
        <f t="shared" si="25"/>
        <v>92.72209944751381</v>
      </c>
      <c r="K236" s="39">
        <f t="shared" si="28"/>
        <v>103.07939562689381</v>
      </c>
      <c r="L236" s="122">
        <f>(I236/$I$691)*100</f>
        <v>0.07834979375293809</v>
      </c>
    </row>
    <row r="237" spans="1:12" ht="20.25" customHeight="1">
      <c r="A237" s="132"/>
      <c r="B237" s="130"/>
      <c r="C237" s="25">
        <v>4010</v>
      </c>
      <c r="D237" s="13" t="s">
        <v>235</v>
      </c>
      <c r="E237" s="61">
        <v>264250.17</v>
      </c>
      <c r="F237" s="75">
        <v>98</v>
      </c>
      <c r="G237" s="61">
        <v>258987</v>
      </c>
      <c r="H237" s="61">
        <v>285687</v>
      </c>
      <c r="I237" s="61">
        <v>278815.84</v>
      </c>
      <c r="J237" s="75">
        <f t="shared" si="25"/>
        <v>97.59486430954158</v>
      </c>
      <c r="K237" s="39">
        <f t="shared" si="28"/>
        <v>105.51207592411389</v>
      </c>
      <c r="L237" s="119">
        <f>(I237/$I$691)*100</f>
        <v>1.0847064516363172</v>
      </c>
    </row>
    <row r="238" spans="1:12" ht="20.25" customHeight="1">
      <c r="A238" s="132"/>
      <c r="B238" s="130"/>
      <c r="C238" s="25">
        <v>4017</v>
      </c>
      <c r="D238" s="13" t="s">
        <v>235</v>
      </c>
      <c r="E238" s="61"/>
      <c r="F238" s="75"/>
      <c r="G238" s="61"/>
      <c r="H238" s="61">
        <v>25861.2</v>
      </c>
      <c r="I238" s="61">
        <v>21448.48</v>
      </c>
      <c r="J238" s="75">
        <f t="shared" si="25"/>
        <v>82.93690934682073</v>
      </c>
      <c r="K238" s="39"/>
      <c r="L238" s="119">
        <f aca="true" t="shared" si="30" ref="L238:L268">(I238/$I$691)*100</f>
        <v>0.08344326718952738</v>
      </c>
    </row>
    <row r="239" spans="1:12" ht="23.25" customHeight="1">
      <c r="A239" s="132"/>
      <c r="B239" s="130"/>
      <c r="C239" s="25">
        <v>4019</v>
      </c>
      <c r="D239" s="13" t="s">
        <v>235</v>
      </c>
      <c r="E239" s="61"/>
      <c r="F239" s="75"/>
      <c r="G239" s="61"/>
      <c r="H239" s="61">
        <v>11519</v>
      </c>
      <c r="I239" s="61"/>
      <c r="J239" s="75">
        <f t="shared" si="25"/>
        <v>0</v>
      </c>
      <c r="K239" s="39"/>
      <c r="L239" s="119">
        <f t="shared" si="30"/>
        <v>0</v>
      </c>
    </row>
    <row r="240" spans="1:12" ht="21.75" customHeight="1">
      <c r="A240" s="132"/>
      <c r="B240" s="130"/>
      <c r="C240" s="25">
        <v>4040</v>
      </c>
      <c r="D240" s="13" t="s">
        <v>259</v>
      </c>
      <c r="E240" s="61">
        <v>16435.25</v>
      </c>
      <c r="F240" s="75">
        <v>100</v>
      </c>
      <c r="G240" s="61">
        <v>21960</v>
      </c>
      <c r="H240" s="61">
        <v>21960</v>
      </c>
      <c r="I240" s="61">
        <v>21930.14</v>
      </c>
      <c r="J240" s="75">
        <f t="shared" si="25"/>
        <v>99.86402550091074</v>
      </c>
      <c r="K240" s="39">
        <f t="shared" si="28"/>
        <v>133.43356505072936</v>
      </c>
      <c r="L240" s="119">
        <f t="shared" si="30"/>
        <v>0.08531711951260612</v>
      </c>
    </row>
    <row r="241" spans="1:12" ht="20.25" customHeight="1">
      <c r="A241" s="132"/>
      <c r="B241" s="130"/>
      <c r="C241" s="25">
        <v>4110</v>
      </c>
      <c r="D241" s="13" t="s">
        <v>252</v>
      </c>
      <c r="E241" s="61">
        <v>48990.61</v>
      </c>
      <c r="F241" s="75">
        <v>93</v>
      </c>
      <c r="G241" s="61">
        <v>58231</v>
      </c>
      <c r="H241" s="61">
        <v>60051</v>
      </c>
      <c r="I241" s="61">
        <v>55294.92</v>
      </c>
      <c r="J241" s="75">
        <f t="shared" si="25"/>
        <v>92.07993205775091</v>
      </c>
      <c r="K241" s="39">
        <f t="shared" si="28"/>
        <v>112.86840478205926</v>
      </c>
      <c r="L241" s="119">
        <f t="shared" si="30"/>
        <v>0.21511961611188957</v>
      </c>
    </row>
    <row r="242" spans="1:12" ht="20.25" customHeight="1">
      <c r="A242" s="132"/>
      <c r="B242" s="130"/>
      <c r="C242" s="25">
        <v>4117</v>
      </c>
      <c r="D242" s="13" t="s">
        <v>245</v>
      </c>
      <c r="E242" s="61"/>
      <c r="F242" s="75"/>
      <c r="G242" s="61"/>
      <c r="H242" s="61">
        <v>4468.8</v>
      </c>
      <c r="I242" s="61">
        <v>3425.9</v>
      </c>
      <c r="J242" s="75">
        <f t="shared" si="25"/>
        <v>76.66263873970641</v>
      </c>
      <c r="K242" s="39"/>
      <c r="L242" s="119">
        <f t="shared" si="30"/>
        <v>0.013328137428134854</v>
      </c>
    </row>
    <row r="243" spans="1:12" ht="20.25" customHeight="1">
      <c r="A243" s="132"/>
      <c r="B243" s="130"/>
      <c r="C243" s="25">
        <v>4119</v>
      </c>
      <c r="D243" s="13" t="s">
        <v>245</v>
      </c>
      <c r="E243" s="61"/>
      <c r="F243" s="75"/>
      <c r="G243" s="61"/>
      <c r="H243" s="61">
        <v>1762.6</v>
      </c>
      <c r="I243" s="61"/>
      <c r="J243" s="75">
        <f t="shared" si="25"/>
        <v>0</v>
      </c>
      <c r="K243" s="39"/>
      <c r="L243" s="119">
        <f t="shared" si="30"/>
        <v>0</v>
      </c>
    </row>
    <row r="244" spans="1:12" ht="11.25">
      <c r="A244" s="132"/>
      <c r="B244" s="130"/>
      <c r="C244" s="25">
        <v>4120</v>
      </c>
      <c r="D244" s="13" t="s">
        <v>41</v>
      </c>
      <c r="E244" s="61">
        <v>6599.21</v>
      </c>
      <c r="F244" s="75">
        <v>92</v>
      </c>
      <c r="G244" s="61">
        <v>7843</v>
      </c>
      <c r="H244" s="61">
        <v>8293</v>
      </c>
      <c r="I244" s="61">
        <v>7585.45</v>
      </c>
      <c r="J244" s="74">
        <f t="shared" si="25"/>
        <v>91.46810563125527</v>
      </c>
      <c r="K244" s="39">
        <f t="shared" si="28"/>
        <v>114.94481915259553</v>
      </c>
      <c r="L244" s="119">
        <f t="shared" si="30"/>
        <v>0.02951047025723037</v>
      </c>
    </row>
    <row r="245" spans="1:12" ht="11.25">
      <c r="A245" s="132"/>
      <c r="B245" s="130"/>
      <c r="C245" s="25">
        <v>4127</v>
      </c>
      <c r="D245" s="13" t="s">
        <v>41</v>
      </c>
      <c r="E245" s="61"/>
      <c r="F245" s="75"/>
      <c r="G245" s="61"/>
      <c r="H245" s="61">
        <v>633.6</v>
      </c>
      <c r="I245" s="61">
        <v>437.89</v>
      </c>
      <c r="J245" s="74">
        <f t="shared" si="25"/>
        <v>69.11142676767676</v>
      </c>
      <c r="K245" s="39"/>
      <c r="L245" s="119">
        <f t="shared" si="30"/>
        <v>0.0017035693097889521</v>
      </c>
    </row>
    <row r="246" spans="1:12" ht="11.25">
      <c r="A246" s="132"/>
      <c r="B246" s="130"/>
      <c r="C246" s="25">
        <v>4129</v>
      </c>
      <c r="D246" s="13" t="s">
        <v>41</v>
      </c>
      <c r="E246" s="61"/>
      <c r="F246" s="75"/>
      <c r="G246" s="61"/>
      <c r="H246" s="61">
        <v>282</v>
      </c>
      <c r="I246" s="61"/>
      <c r="J246" s="74">
        <f t="shared" si="25"/>
        <v>0</v>
      </c>
      <c r="K246" s="39"/>
      <c r="L246" s="119">
        <f t="shared" si="30"/>
        <v>0</v>
      </c>
    </row>
    <row r="247" spans="1:12" ht="22.5">
      <c r="A247" s="132"/>
      <c r="B247" s="130"/>
      <c r="C247" s="25">
        <v>4170</v>
      </c>
      <c r="D247" s="13" t="s">
        <v>30</v>
      </c>
      <c r="E247" s="62">
        <v>859</v>
      </c>
      <c r="F247" s="75">
        <v>86</v>
      </c>
      <c r="G247" s="61">
        <v>1000</v>
      </c>
      <c r="H247" s="62">
        <v>1400</v>
      </c>
      <c r="I247" s="62">
        <v>1313</v>
      </c>
      <c r="J247" s="74">
        <f t="shared" si="25"/>
        <v>93.78571428571428</v>
      </c>
      <c r="K247" s="39">
        <f t="shared" si="28"/>
        <v>152.85215366705472</v>
      </c>
      <c r="L247" s="119">
        <f t="shared" si="30"/>
        <v>0.005108101358224427</v>
      </c>
    </row>
    <row r="248" spans="1:12" ht="21" customHeight="1">
      <c r="A248" s="132"/>
      <c r="B248" s="130"/>
      <c r="C248" s="25">
        <v>4177</v>
      </c>
      <c r="D248" s="13" t="s">
        <v>30</v>
      </c>
      <c r="E248" s="62"/>
      <c r="F248" s="75"/>
      <c r="G248" s="61"/>
      <c r="H248" s="62">
        <v>1152</v>
      </c>
      <c r="I248" s="62"/>
      <c r="J248" s="74"/>
      <c r="K248" s="39"/>
      <c r="L248" s="119">
        <f t="shared" si="30"/>
        <v>0</v>
      </c>
    </row>
    <row r="249" spans="1:12" ht="21" customHeight="1">
      <c r="A249" s="132"/>
      <c r="B249" s="130"/>
      <c r="C249" s="25">
        <v>4210</v>
      </c>
      <c r="D249" s="13" t="s">
        <v>14</v>
      </c>
      <c r="E249" s="61">
        <v>7515.6</v>
      </c>
      <c r="F249" s="75">
        <v>76</v>
      </c>
      <c r="G249" s="61">
        <v>11250</v>
      </c>
      <c r="H249" s="61">
        <v>13250</v>
      </c>
      <c r="I249" s="61">
        <v>12961.4</v>
      </c>
      <c r="J249" s="75">
        <f t="shared" si="25"/>
        <v>97.82188679245283</v>
      </c>
      <c r="K249" s="39">
        <f t="shared" si="28"/>
        <v>172.45994997072754</v>
      </c>
      <c r="L249" s="119">
        <f t="shared" si="30"/>
        <v>0.0504250913514776</v>
      </c>
    </row>
    <row r="250" spans="1:12" ht="22.5">
      <c r="A250" s="132"/>
      <c r="B250" s="130"/>
      <c r="C250" s="25">
        <v>4217</v>
      </c>
      <c r="D250" s="13" t="s">
        <v>14</v>
      </c>
      <c r="E250" s="61"/>
      <c r="F250" s="75"/>
      <c r="G250" s="61"/>
      <c r="H250" s="61">
        <v>38565.1</v>
      </c>
      <c r="I250" s="61">
        <v>36765.88</v>
      </c>
      <c r="J250" s="75">
        <f t="shared" si="25"/>
        <v>95.3345900827432</v>
      </c>
      <c r="K250" s="39"/>
      <c r="L250" s="119">
        <f t="shared" si="30"/>
        <v>0.1430341519911015</v>
      </c>
    </row>
    <row r="251" spans="1:12" ht="33.75">
      <c r="A251" s="132"/>
      <c r="B251" s="130"/>
      <c r="C251" s="25">
        <v>4240</v>
      </c>
      <c r="D251" s="13" t="s">
        <v>94</v>
      </c>
      <c r="E251" s="61">
        <v>1337.75</v>
      </c>
      <c r="F251" s="75">
        <v>67</v>
      </c>
      <c r="G251" s="61">
        <v>2000</v>
      </c>
      <c r="H251" s="61">
        <v>500</v>
      </c>
      <c r="I251" s="61"/>
      <c r="J251" s="74">
        <f t="shared" si="25"/>
        <v>0</v>
      </c>
      <c r="K251" s="39"/>
      <c r="L251" s="119">
        <f t="shared" si="30"/>
        <v>0</v>
      </c>
    </row>
    <row r="252" spans="1:12" ht="31.5" customHeight="1">
      <c r="A252" s="132"/>
      <c r="B252" s="130"/>
      <c r="C252" s="25">
        <v>4247</v>
      </c>
      <c r="D252" s="13" t="s">
        <v>94</v>
      </c>
      <c r="E252" s="61"/>
      <c r="F252" s="75"/>
      <c r="G252" s="61"/>
      <c r="H252" s="61">
        <v>27198.5</v>
      </c>
      <c r="I252" s="61">
        <v>25948.09</v>
      </c>
      <c r="J252" s="74">
        <f t="shared" si="25"/>
        <v>95.40265088148243</v>
      </c>
      <c r="K252" s="39"/>
      <c r="L252" s="119">
        <f t="shared" si="30"/>
        <v>0.10094857103757018</v>
      </c>
    </row>
    <row r="253" spans="1:12" ht="11.25">
      <c r="A253" s="132"/>
      <c r="B253" s="130"/>
      <c r="C253" s="25">
        <v>4260</v>
      </c>
      <c r="D253" s="13" t="s">
        <v>15</v>
      </c>
      <c r="E253" s="61">
        <v>5948.41</v>
      </c>
      <c r="F253" s="75">
        <v>99</v>
      </c>
      <c r="G253" s="61">
        <v>7600</v>
      </c>
      <c r="H253" s="61">
        <v>6600</v>
      </c>
      <c r="I253" s="61">
        <v>5254.72</v>
      </c>
      <c r="J253" s="74">
        <f t="shared" si="25"/>
        <v>79.6169696969697</v>
      </c>
      <c r="K253" s="39">
        <f t="shared" si="28"/>
        <v>88.33822819879599</v>
      </c>
      <c r="L253" s="119">
        <f t="shared" si="30"/>
        <v>0.020442987333655037</v>
      </c>
    </row>
    <row r="254" spans="1:12" ht="20.25" customHeight="1">
      <c r="A254" s="132"/>
      <c r="B254" s="130"/>
      <c r="C254" s="25">
        <v>4270</v>
      </c>
      <c r="D254" s="13" t="s">
        <v>17</v>
      </c>
      <c r="E254" s="61">
        <v>179.57</v>
      </c>
      <c r="F254" s="75">
        <v>60</v>
      </c>
      <c r="G254" s="61">
        <v>5500</v>
      </c>
      <c r="H254" s="61">
        <v>2088</v>
      </c>
      <c r="I254" s="61">
        <v>1374.68</v>
      </c>
      <c r="J254" s="74">
        <f t="shared" si="25"/>
        <v>65.83716475095785</v>
      </c>
      <c r="K254" s="39">
        <f t="shared" si="28"/>
        <v>765.5399008743109</v>
      </c>
      <c r="L254" s="119">
        <f t="shared" si="30"/>
        <v>0.005348061519515579</v>
      </c>
    </row>
    <row r="255" spans="1:12" ht="22.5">
      <c r="A255" s="132"/>
      <c r="B255" s="130"/>
      <c r="C255" s="25">
        <v>4280</v>
      </c>
      <c r="D255" s="13" t="s">
        <v>70</v>
      </c>
      <c r="E255" s="61">
        <v>581</v>
      </c>
      <c r="F255" s="75">
        <v>97</v>
      </c>
      <c r="G255" s="61">
        <v>600</v>
      </c>
      <c r="H255" s="61">
        <v>600</v>
      </c>
      <c r="I255" s="61">
        <v>35</v>
      </c>
      <c r="J255" s="74">
        <f t="shared" si="25"/>
        <v>5.833333333333333</v>
      </c>
      <c r="K255" s="39">
        <f t="shared" si="28"/>
        <v>6.024096385542169</v>
      </c>
      <c r="L255" s="119">
        <f t="shared" si="30"/>
        <v>0.00013616416415678214</v>
      </c>
    </row>
    <row r="256" spans="1:12" ht="20.25" customHeight="1">
      <c r="A256" s="132"/>
      <c r="B256" s="130"/>
      <c r="C256" s="25">
        <v>4300</v>
      </c>
      <c r="D256" s="13" t="s">
        <v>19</v>
      </c>
      <c r="E256" s="61">
        <v>11193.93</v>
      </c>
      <c r="F256" s="75">
        <v>98</v>
      </c>
      <c r="G256" s="61">
        <v>11618</v>
      </c>
      <c r="H256" s="61">
        <v>9618</v>
      </c>
      <c r="I256" s="61">
        <v>9480.53</v>
      </c>
      <c r="J256" s="75">
        <f t="shared" si="25"/>
        <v>98.57070076939073</v>
      </c>
      <c r="K256" s="39">
        <f t="shared" si="28"/>
        <v>84.69349013259865</v>
      </c>
      <c r="L256" s="119">
        <f t="shared" si="30"/>
        <v>0.036883098377522794</v>
      </c>
    </row>
    <row r="257" spans="1:12" ht="22.5">
      <c r="A257" s="132"/>
      <c r="B257" s="130"/>
      <c r="C257" s="25">
        <v>4307</v>
      </c>
      <c r="D257" s="13" t="s">
        <v>19</v>
      </c>
      <c r="E257" s="61"/>
      <c r="F257" s="75"/>
      <c r="G257" s="61"/>
      <c r="H257" s="61">
        <v>5913</v>
      </c>
      <c r="I257" s="61">
        <v>3087</v>
      </c>
      <c r="J257" s="75">
        <f t="shared" si="25"/>
        <v>52.207001522070016</v>
      </c>
      <c r="K257" s="39"/>
      <c r="L257" s="119">
        <f t="shared" si="30"/>
        <v>0.012009679278628184</v>
      </c>
    </row>
    <row r="258" spans="1:12" ht="19.5" customHeight="1">
      <c r="A258" s="132"/>
      <c r="B258" s="130"/>
      <c r="C258" s="25">
        <v>4330</v>
      </c>
      <c r="D258" s="13" t="s">
        <v>179</v>
      </c>
      <c r="E258" s="61">
        <v>14386.14</v>
      </c>
      <c r="F258" s="75">
        <v>95</v>
      </c>
      <c r="G258" s="61">
        <v>15203.52</v>
      </c>
      <c r="H258" s="61">
        <v>15203.52</v>
      </c>
      <c r="I258" s="61">
        <v>13668.57</v>
      </c>
      <c r="J258" s="75">
        <f t="shared" si="25"/>
        <v>89.90398276188671</v>
      </c>
      <c r="K258" s="39">
        <f aca="true" t="shared" si="31" ref="K258:K320">(I258/E258)*100</f>
        <v>95.0120741213418</v>
      </c>
      <c r="L258" s="119">
        <f t="shared" si="30"/>
        <v>0.053176268836241936</v>
      </c>
    </row>
    <row r="259" spans="1:12" ht="19.5" customHeight="1">
      <c r="A259" s="132"/>
      <c r="B259" s="130"/>
      <c r="C259" s="25">
        <v>4350</v>
      </c>
      <c r="D259" s="13" t="s">
        <v>72</v>
      </c>
      <c r="E259" s="61">
        <v>468</v>
      </c>
      <c r="F259" s="75">
        <v>100</v>
      </c>
      <c r="G259" s="61">
        <v>468</v>
      </c>
      <c r="H259" s="61">
        <v>468</v>
      </c>
      <c r="I259" s="61">
        <v>429</v>
      </c>
      <c r="J259" s="74">
        <f t="shared" si="25"/>
        <v>91.66666666666666</v>
      </c>
      <c r="K259" s="39">
        <f t="shared" si="31"/>
        <v>91.66666666666666</v>
      </c>
      <c r="L259" s="119">
        <f t="shared" si="30"/>
        <v>0.0016689836120931296</v>
      </c>
    </row>
    <row r="260" spans="1:12" ht="41.25" customHeight="1">
      <c r="A260" s="132"/>
      <c r="B260" s="130"/>
      <c r="C260" s="25">
        <v>4370</v>
      </c>
      <c r="D260" s="13" t="s">
        <v>253</v>
      </c>
      <c r="E260" s="61">
        <v>633.64</v>
      </c>
      <c r="F260" s="75">
        <v>100</v>
      </c>
      <c r="G260" s="61">
        <v>650</v>
      </c>
      <c r="H260" s="61">
        <v>900</v>
      </c>
      <c r="I260" s="61">
        <v>863.9</v>
      </c>
      <c r="J260" s="74">
        <f t="shared" si="25"/>
        <v>95.9888888888889</v>
      </c>
      <c r="K260" s="39">
        <f t="shared" si="31"/>
        <v>136.33924625970582</v>
      </c>
      <c r="L260" s="119">
        <f t="shared" si="30"/>
        <v>0.0033609206118584024</v>
      </c>
    </row>
    <row r="261" spans="1:12" ht="19.5" customHeight="1">
      <c r="A261" s="132"/>
      <c r="B261" s="130"/>
      <c r="C261" s="25">
        <v>4410</v>
      </c>
      <c r="D261" s="13" t="s">
        <v>64</v>
      </c>
      <c r="E261" s="61"/>
      <c r="F261" s="75"/>
      <c r="G261" s="61">
        <v>200</v>
      </c>
      <c r="H261" s="61">
        <v>200</v>
      </c>
      <c r="I261" s="61"/>
      <c r="J261" s="74"/>
      <c r="K261" s="39"/>
      <c r="L261" s="119">
        <f t="shared" si="30"/>
        <v>0</v>
      </c>
    </row>
    <row r="262" spans="1:12" ht="20.25" customHeight="1">
      <c r="A262" s="132"/>
      <c r="B262" s="130"/>
      <c r="C262" s="25">
        <v>4430</v>
      </c>
      <c r="D262" s="13" t="s">
        <v>33</v>
      </c>
      <c r="E262" s="61">
        <v>176</v>
      </c>
      <c r="F262" s="75">
        <v>88</v>
      </c>
      <c r="G262" s="61">
        <v>250</v>
      </c>
      <c r="H262" s="61">
        <v>310</v>
      </c>
      <c r="I262" s="61">
        <v>301</v>
      </c>
      <c r="J262" s="74">
        <f t="shared" si="25"/>
        <v>97.09677419354838</v>
      </c>
      <c r="K262" s="39">
        <f t="shared" si="31"/>
        <v>171.02272727272728</v>
      </c>
      <c r="L262" s="119">
        <f t="shared" si="30"/>
        <v>0.0011710118117483263</v>
      </c>
    </row>
    <row r="263" spans="1:12" ht="11.25">
      <c r="A263" s="132"/>
      <c r="B263" s="130"/>
      <c r="C263" s="25">
        <v>4440</v>
      </c>
      <c r="D263" s="13" t="s">
        <v>96</v>
      </c>
      <c r="E263" s="61">
        <v>19614.3</v>
      </c>
      <c r="F263" s="75">
        <v>100</v>
      </c>
      <c r="G263" s="61">
        <v>22750</v>
      </c>
      <c r="H263" s="61">
        <v>19536</v>
      </c>
      <c r="I263" s="61">
        <v>19535.78</v>
      </c>
      <c r="J263" s="75">
        <f t="shared" si="25"/>
        <v>99.99887387387388</v>
      </c>
      <c r="K263" s="39">
        <f t="shared" si="31"/>
        <v>99.59967982543348</v>
      </c>
      <c r="L263" s="119">
        <f t="shared" si="30"/>
        <v>0.07600209013859376</v>
      </c>
    </row>
    <row r="264" spans="1:12" ht="41.25" customHeight="1">
      <c r="A264" s="132"/>
      <c r="B264" s="130"/>
      <c r="C264" s="25">
        <v>4520</v>
      </c>
      <c r="D264" s="13" t="s">
        <v>227</v>
      </c>
      <c r="E264" s="61"/>
      <c r="F264" s="75"/>
      <c r="G264" s="61"/>
      <c r="H264" s="61">
        <v>702</v>
      </c>
      <c r="I264" s="61">
        <v>468</v>
      </c>
      <c r="J264" s="75">
        <f t="shared" si="25"/>
        <v>66.66666666666666</v>
      </c>
      <c r="K264" s="39"/>
      <c r="L264" s="119">
        <f t="shared" si="30"/>
        <v>0.0018207093950106867</v>
      </c>
    </row>
    <row r="265" spans="1:12" ht="20.25" customHeight="1">
      <c r="A265" s="132"/>
      <c r="B265" s="130"/>
      <c r="C265" s="25">
        <v>4700</v>
      </c>
      <c r="D265" s="13" t="s">
        <v>140</v>
      </c>
      <c r="E265" s="61">
        <v>250</v>
      </c>
      <c r="F265" s="75">
        <v>100</v>
      </c>
      <c r="G265" s="61">
        <v>200</v>
      </c>
      <c r="H265" s="61">
        <v>200</v>
      </c>
      <c r="I265" s="61">
        <v>150</v>
      </c>
      <c r="J265" s="75">
        <f t="shared" si="25"/>
        <v>75</v>
      </c>
      <c r="K265" s="39">
        <f t="shared" si="31"/>
        <v>60</v>
      </c>
      <c r="L265" s="119">
        <f t="shared" si="30"/>
        <v>0.0005835607035290663</v>
      </c>
    </row>
    <row r="266" spans="1:12" ht="30.75" customHeight="1">
      <c r="A266" s="132"/>
      <c r="B266" s="99"/>
      <c r="C266" s="25">
        <v>6057</v>
      </c>
      <c r="D266" s="13" t="s">
        <v>232</v>
      </c>
      <c r="E266" s="61"/>
      <c r="F266" s="75"/>
      <c r="G266" s="61"/>
      <c r="H266" s="61">
        <v>15000</v>
      </c>
      <c r="I266" s="61">
        <v>14998.2</v>
      </c>
      <c r="J266" s="75">
        <f t="shared" si="25"/>
        <v>99.98800000000001</v>
      </c>
      <c r="K266" s="39"/>
      <c r="L266" s="119">
        <f t="shared" si="30"/>
        <v>0.05834906762446428</v>
      </c>
    </row>
    <row r="267" spans="1:12" ht="29.25" customHeight="1">
      <c r="A267" s="132"/>
      <c r="B267" s="133">
        <v>80106</v>
      </c>
      <c r="C267" s="25"/>
      <c r="D267" s="2" t="s">
        <v>195</v>
      </c>
      <c r="E267" s="5">
        <f>E268</f>
        <v>60275.52</v>
      </c>
      <c r="F267" s="3">
        <v>92</v>
      </c>
      <c r="G267" s="5">
        <f>G268</f>
        <v>57572</v>
      </c>
      <c r="H267" s="5">
        <f>H268</f>
        <v>57572</v>
      </c>
      <c r="I267" s="5">
        <f>I268</f>
        <v>57571.2</v>
      </c>
      <c r="J267" s="3">
        <f t="shared" si="25"/>
        <v>99.99861043562842</v>
      </c>
      <c r="K267" s="3">
        <f t="shared" si="31"/>
        <v>95.5134024559224</v>
      </c>
      <c r="L267" s="125">
        <f t="shared" si="30"/>
        <v>0.22397526650008384</v>
      </c>
    </row>
    <row r="268" spans="1:12" ht="99" customHeight="1">
      <c r="A268" s="132"/>
      <c r="B268" s="135"/>
      <c r="C268" s="25">
        <v>2590</v>
      </c>
      <c r="D268" s="13" t="s">
        <v>251</v>
      </c>
      <c r="E268" s="61">
        <v>60275.52</v>
      </c>
      <c r="F268" s="75">
        <v>92</v>
      </c>
      <c r="G268" s="61">
        <v>57572</v>
      </c>
      <c r="H268" s="61">
        <v>57572</v>
      </c>
      <c r="I268" s="61">
        <v>57571.2</v>
      </c>
      <c r="J268" s="75">
        <f t="shared" si="25"/>
        <v>99.99861043562842</v>
      </c>
      <c r="K268" s="3">
        <f t="shared" si="31"/>
        <v>95.5134024559224</v>
      </c>
      <c r="L268" s="125">
        <f t="shared" si="30"/>
        <v>0.22397526650008384</v>
      </c>
    </row>
    <row r="269" spans="1:12" ht="11.25">
      <c r="A269" s="132"/>
      <c r="B269" s="133">
        <v>80110</v>
      </c>
      <c r="C269" s="36"/>
      <c r="D269" s="2" t="s">
        <v>98</v>
      </c>
      <c r="E269" s="68">
        <f>SUM(E270:E307)</f>
        <v>1899187.9400000004</v>
      </c>
      <c r="F269" s="75">
        <v>100</v>
      </c>
      <c r="G269" s="68">
        <f>SUM(G270:G307)</f>
        <v>1835287.4999999998</v>
      </c>
      <c r="H269" s="68">
        <f>SUM(H270:H307)</f>
        <v>2003942.7199999997</v>
      </c>
      <c r="I269" s="68">
        <f>SUM(I270:I307)</f>
        <v>1934273.85</v>
      </c>
      <c r="J269" s="73">
        <f t="shared" si="25"/>
        <v>96.5234101102451</v>
      </c>
      <c r="K269" s="3">
        <f t="shared" si="31"/>
        <v>101.84741642788653</v>
      </c>
      <c r="L269" s="118">
        <f>(I269/$I$691)*100</f>
        <v>7.525108058159172</v>
      </c>
    </row>
    <row r="270" spans="1:12" ht="33.75" customHeight="1">
      <c r="A270" s="132"/>
      <c r="B270" s="130"/>
      <c r="C270" s="25">
        <v>3020</v>
      </c>
      <c r="D270" s="13" t="s">
        <v>247</v>
      </c>
      <c r="E270" s="61">
        <v>84020.59</v>
      </c>
      <c r="F270" s="75">
        <v>95</v>
      </c>
      <c r="G270" s="61">
        <v>78057</v>
      </c>
      <c r="H270" s="61">
        <v>82667</v>
      </c>
      <c r="I270" s="61">
        <v>79352.33</v>
      </c>
      <c r="J270" s="75">
        <f t="shared" si="25"/>
        <v>95.99033471639228</v>
      </c>
      <c r="K270" s="39">
        <f t="shared" si="31"/>
        <v>94.44390952265391</v>
      </c>
      <c r="L270" s="122">
        <f>(I270/$I$691)*100</f>
        <v>0.3087126768098042</v>
      </c>
    </row>
    <row r="271" spans="1:12" ht="21" customHeight="1">
      <c r="A271" s="132"/>
      <c r="B271" s="130"/>
      <c r="C271" s="25">
        <v>4010</v>
      </c>
      <c r="D271" s="13" t="s">
        <v>235</v>
      </c>
      <c r="E271" s="61">
        <v>1158400.32</v>
      </c>
      <c r="F271" s="75">
        <v>98</v>
      </c>
      <c r="G271" s="61">
        <v>1036105</v>
      </c>
      <c r="H271" s="61">
        <v>1171721</v>
      </c>
      <c r="I271" s="61">
        <v>1144244.15</v>
      </c>
      <c r="J271" s="75">
        <f t="shared" si="25"/>
        <v>97.65500063581688</v>
      </c>
      <c r="K271" s="39">
        <f t="shared" si="31"/>
        <v>98.7779552754267</v>
      </c>
      <c r="L271" s="119">
        <f>(I271/$I$691)*100</f>
        <v>4.45157280788679</v>
      </c>
    </row>
    <row r="272" spans="1:12" ht="21" customHeight="1">
      <c r="A272" s="132"/>
      <c r="B272" s="130"/>
      <c r="C272" s="25">
        <v>4017</v>
      </c>
      <c r="D272" s="13" t="s">
        <v>235</v>
      </c>
      <c r="E272" s="61">
        <v>13746.44</v>
      </c>
      <c r="F272" s="75">
        <v>95</v>
      </c>
      <c r="G272" s="61">
        <v>38066.64</v>
      </c>
      <c r="H272" s="61">
        <v>22812.93</v>
      </c>
      <c r="I272" s="61">
        <v>22812.93</v>
      </c>
      <c r="J272" s="75">
        <f t="shared" si="25"/>
        <v>100</v>
      </c>
      <c r="K272" s="39">
        <f t="shared" si="31"/>
        <v>165.95518548802454</v>
      </c>
      <c r="L272" s="119">
        <f aca="true" t="shared" si="32" ref="L272:L305">(I272/$I$691)*100</f>
        <v>0.08875152986906229</v>
      </c>
    </row>
    <row r="273" spans="1:12" ht="21.75" customHeight="1">
      <c r="A273" s="132"/>
      <c r="B273" s="130"/>
      <c r="C273" s="25">
        <v>4019</v>
      </c>
      <c r="D273" s="13" t="s">
        <v>235</v>
      </c>
      <c r="E273" s="61">
        <v>2425.88</v>
      </c>
      <c r="F273" s="75">
        <v>95</v>
      </c>
      <c r="G273" s="61">
        <v>6717.64</v>
      </c>
      <c r="H273" s="61">
        <v>4025.91</v>
      </c>
      <c r="I273" s="61">
        <v>4025.91</v>
      </c>
      <c r="J273" s="75">
        <f t="shared" si="25"/>
        <v>100</v>
      </c>
      <c r="K273" s="39">
        <f t="shared" si="31"/>
        <v>165.95668376012003</v>
      </c>
      <c r="L273" s="119">
        <f t="shared" si="32"/>
        <v>0.015662419146298023</v>
      </c>
    </row>
    <row r="274" spans="1:12" ht="23.25" customHeight="1">
      <c r="A274" s="132"/>
      <c r="B274" s="130"/>
      <c r="C274" s="25">
        <v>4040</v>
      </c>
      <c r="D274" s="13" t="s">
        <v>292</v>
      </c>
      <c r="E274" s="61">
        <v>102551.56</v>
      </c>
      <c r="F274" s="75">
        <v>100</v>
      </c>
      <c r="G274" s="61">
        <v>97710</v>
      </c>
      <c r="H274" s="61">
        <v>95929</v>
      </c>
      <c r="I274" s="61">
        <v>95928.82</v>
      </c>
      <c r="J274" s="75">
        <f t="shared" si="25"/>
        <v>99.9998123612255</v>
      </c>
      <c r="K274" s="39">
        <f t="shared" si="31"/>
        <v>93.54203875591946</v>
      </c>
      <c r="L274" s="119">
        <f t="shared" si="32"/>
        <v>0.37320193125275447</v>
      </c>
    </row>
    <row r="275" spans="1:12" ht="19.5" customHeight="1">
      <c r="A275" s="132"/>
      <c r="B275" s="130"/>
      <c r="C275" s="25">
        <v>4110</v>
      </c>
      <c r="D275" s="13" t="s">
        <v>245</v>
      </c>
      <c r="E275" s="61">
        <v>214631.81</v>
      </c>
      <c r="F275" s="75">
        <v>93</v>
      </c>
      <c r="G275" s="61">
        <v>210075</v>
      </c>
      <c r="H275" s="61">
        <v>233287</v>
      </c>
      <c r="I275" s="61">
        <v>215099.85</v>
      </c>
      <c r="J275" s="74">
        <f t="shared" si="25"/>
        <v>92.20395907187284</v>
      </c>
      <c r="K275" s="39">
        <f t="shared" si="31"/>
        <v>100.21806646461214</v>
      </c>
      <c r="L275" s="119">
        <f t="shared" si="32"/>
        <v>0.8368254652999776</v>
      </c>
    </row>
    <row r="276" spans="1:12" ht="19.5" customHeight="1">
      <c r="A276" s="132"/>
      <c r="B276" s="130"/>
      <c r="C276" s="25">
        <v>4117</v>
      </c>
      <c r="D276" s="13" t="s">
        <v>245</v>
      </c>
      <c r="E276" s="61">
        <v>2007.81</v>
      </c>
      <c r="F276" s="75">
        <v>80</v>
      </c>
      <c r="G276" s="61">
        <v>6615.98</v>
      </c>
      <c r="H276" s="61">
        <v>4346.15</v>
      </c>
      <c r="I276" s="61">
        <v>4346.15</v>
      </c>
      <c r="J276" s="74">
        <f t="shared" si="25"/>
        <v>100</v>
      </c>
      <c r="K276" s="39">
        <f t="shared" si="31"/>
        <v>216.46221505022885</v>
      </c>
      <c r="L276" s="119">
        <f t="shared" si="32"/>
        <v>0.016908282344285673</v>
      </c>
    </row>
    <row r="277" spans="1:12" ht="19.5" customHeight="1">
      <c r="A277" s="132"/>
      <c r="B277" s="130"/>
      <c r="C277" s="25">
        <v>4119</v>
      </c>
      <c r="D277" s="13" t="s">
        <v>245</v>
      </c>
      <c r="E277" s="61">
        <v>354.28</v>
      </c>
      <c r="F277" s="75">
        <v>80</v>
      </c>
      <c r="G277" s="61">
        <v>1167.53</v>
      </c>
      <c r="H277" s="61">
        <v>766.89</v>
      </c>
      <c r="I277" s="61">
        <v>766.89</v>
      </c>
      <c r="J277" s="74">
        <f t="shared" si="25"/>
        <v>100</v>
      </c>
      <c r="K277" s="39">
        <f t="shared" si="31"/>
        <v>216.46437845771706</v>
      </c>
      <c r="L277" s="119">
        <f t="shared" si="32"/>
        <v>0.002983512452862704</v>
      </c>
    </row>
    <row r="278" spans="1:12" ht="11.25">
      <c r="A278" s="132"/>
      <c r="B278" s="130"/>
      <c r="C278" s="25">
        <v>4120</v>
      </c>
      <c r="D278" s="13" t="s">
        <v>41</v>
      </c>
      <c r="E278" s="61">
        <v>26049.78</v>
      </c>
      <c r="F278" s="75">
        <v>93</v>
      </c>
      <c r="G278" s="61">
        <v>29946</v>
      </c>
      <c r="H278" s="61">
        <v>32390</v>
      </c>
      <c r="I278" s="61">
        <v>29949.12</v>
      </c>
      <c r="J278" s="75">
        <f t="shared" si="25"/>
        <v>92.46409385612843</v>
      </c>
      <c r="K278" s="39">
        <f t="shared" si="31"/>
        <v>114.9688020397869</v>
      </c>
      <c r="L278" s="119">
        <f t="shared" si="32"/>
        <v>0.11651419691517619</v>
      </c>
    </row>
    <row r="279" spans="1:12" ht="11.25">
      <c r="A279" s="132"/>
      <c r="B279" s="130"/>
      <c r="C279" s="25">
        <v>4127</v>
      </c>
      <c r="D279" s="13" t="s">
        <v>41</v>
      </c>
      <c r="E279" s="61">
        <v>282.99</v>
      </c>
      <c r="F279" s="75">
        <v>79</v>
      </c>
      <c r="G279" s="61">
        <v>932.63</v>
      </c>
      <c r="H279" s="61">
        <v>612.65</v>
      </c>
      <c r="I279" s="61">
        <v>612.65</v>
      </c>
      <c r="J279" s="75">
        <f t="shared" si="25"/>
        <v>100</v>
      </c>
      <c r="K279" s="39">
        <f t="shared" si="31"/>
        <v>216.4917488250468</v>
      </c>
      <c r="L279" s="119">
        <f t="shared" si="32"/>
        <v>0.0023834564334472164</v>
      </c>
    </row>
    <row r="280" spans="1:12" ht="11.25">
      <c r="A280" s="132"/>
      <c r="B280" s="130"/>
      <c r="C280" s="25">
        <v>4129</v>
      </c>
      <c r="D280" s="13" t="s">
        <v>41</v>
      </c>
      <c r="E280" s="61">
        <v>49.95</v>
      </c>
      <c r="F280" s="75">
        <v>79</v>
      </c>
      <c r="G280" s="61">
        <v>164.58</v>
      </c>
      <c r="H280" s="61">
        <v>108.12</v>
      </c>
      <c r="I280" s="61">
        <v>108.12</v>
      </c>
      <c r="J280" s="75">
        <f t="shared" si="25"/>
        <v>100</v>
      </c>
      <c r="K280" s="39">
        <f t="shared" si="31"/>
        <v>216.45645645645644</v>
      </c>
      <c r="L280" s="119">
        <f t="shared" si="32"/>
        <v>0.000420630555103751</v>
      </c>
    </row>
    <row r="281" spans="1:12" ht="19.5" customHeight="1">
      <c r="A281" s="132"/>
      <c r="B281" s="130"/>
      <c r="C281" s="25">
        <v>4170</v>
      </c>
      <c r="D281" s="13" t="s">
        <v>30</v>
      </c>
      <c r="E281" s="61">
        <v>14540</v>
      </c>
      <c r="F281" s="75">
        <v>96</v>
      </c>
      <c r="G281" s="61">
        <v>5000</v>
      </c>
      <c r="H281" s="61">
        <v>5000</v>
      </c>
      <c r="I281" s="61">
        <v>4242</v>
      </c>
      <c r="J281" s="74">
        <f t="shared" si="25"/>
        <v>84.84</v>
      </c>
      <c r="K281" s="39">
        <f t="shared" si="31"/>
        <v>29.174690508940852</v>
      </c>
      <c r="L281" s="119">
        <f t="shared" si="32"/>
        <v>0.016503096695801994</v>
      </c>
    </row>
    <row r="282" spans="1:12" ht="19.5" customHeight="1">
      <c r="A282" s="132"/>
      <c r="B282" s="130"/>
      <c r="C282" s="25">
        <v>4177</v>
      </c>
      <c r="D282" s="13" t="s">
        <v>30</v>
      </c>
      <c r="E282" s="61">
        <v>3608.25</v>
      </c>
      <c r="F282" s="75">
        <v>42</v>
      </c>
      <c r="G282" s="61">
        <v>9180</v>
      </c>
      <c r="H282" s="61">
        <v>13731.75</v>
      </c>
      <c r="I282" s="61">
        <v>13731.75</v>
      </c>
      <c r="J282" s="74">
        <f t="shared" si="25"/>
        <v>100</v>
      </c>
      <c r="K282" s="39">
        <f t="shared" si="31"/>
        <v>380.565371024735</v>
      </c>
      <c r="L282" s="119">
        <f t="shared" si="32"/>
        <v>0.05342206460456837</v>
      </c>
    </row>
    <row r="283" spans="1:12" ht="19.5" customHeight="1">
      <c r="A283" s="132"/>
      <c r="B283" s="130"/>
      <c r="C283" s="25">
        <v>4179</v>
      </c>
      <c r="D283" s="13" t="s">
        <v>30</v>
      </c>
      <c r="E283" s="61">
        <v>636.75</v>
      </c>
      <c r="F283" s="75">
        <v>12</v>
      </c>
      <c r="G283" s="61">
        <v>1620</v>
      </c>
      <c r="H283" s="61">
        <v>2423.25</v>
      </c>
      <c r="I283" s="61">
        <v>2423.25</v>
      </c>
      <c r="J283" s="74">
        <f t="shared" si="25"/>
        <v>100</v>
      </c>
      <c r="K283" s="39">
        <f t="shared" si="31"/>
        <v>380.565371024735</v>
      </c>
      <c r="L283" s="119">
        <f t="shared" si="32"/>
        <v>0.009427423165512067</v>
      </c>
    </row>
    <row r="284" spans="1:12" ht="20.25" customHeight="1">
      <c r="A284" s="132"/>
      <c r="B284" s="130"/>
      <c r="C284" s="25">
        <v>4210</v>
      </c>
      <c r="D284" s="13" t="s">
        <v>14</v>
      </c>
      <c r="E284" s="61">
        <v>83743.84</v>
      </c>
      <c r="F284" s="75">
        <v>81</v>
      </c>
      <c r="G284" s="61">
        <v>117600</v>
      </c>
      <c r="H284" s="61">
        <v>110100</v>
      </c>
      <c r="I284" s="61">
        <v>104219.85</v>
      </c>
      <c r="J284" s="74">
        <f t="shared" si="25"/>
        <v>94.65926430517712</v>
      </c>
      <c r="K284" s="39">
        <f t="shared" si="31"/>
        <v>124.45076557272752</v>
      </c>
      <c r="L284" s="119">
        <f t="shared" si="32"/>
        <v>0.4054573932512917</v>
      </c>
    </row>
    <row r="285" spans="1:12" ht="22.5" customHeight="1">
      <c r="A285" s="132"/>
      <c r="B285" s="130"/>
      <c r="C285" s="25">
        <v>4217</v>
      </c>
      <c r="D285" s="13" t="s">
        <v>14</v>
      </c>
      <c r="E285" s="61">
        <v>4511.87</v>
      </c>
      <c r="F285" s="75">
        <v>98</v>
      </c>
      <c r="G285" s="61">
        <v>3685.18</v>
      </c>
      <c r="H285" s="61">
        <v>492.01</v>
      </c>
      <c r="I285" s="61">
        <v>492.01</v>
      </c>
      <c r="J285" s="74">
        <f t="shared" si="25"/>
        <v>100</v>
      </c>
      <c r="K285" s="39">
        <f t="shared" si="31"/>
        <v>10.904791139815643</v>
      </c>
      <c r="L285" s="119">
        <f t="shared" si="32"/>
        <v>0.0019141180116222394</v>
      </c>
    </row>
    <row r="286" spans="1:12" ht="20.25" customHeight="1">
      <c r="A286" s="132"/>
      <c r="B286" s="130"/>
      <c r="C286" s="25">
        <v>4219</v>
      </c>
      <c r="D286" s="13" t="s">
        <v>14</v>
      </c>
      <c r="E286" s="61">
        <v>796.21</v>
      </c>
      <c r="F286" s="75">
        <v>98</v>
      </c>
      <c r="G286" s="61">
        <v>650.32</v>
      </c>
      <c r="H286" s="61">
        <v>86.83</v>
      </c>
      <c r="I286" s="61">
        <v>86.83</v>
      </c>
      <c r="J286" s="74">
        <f aca="true" t="shared" si="33" ref="J286:J395">(I286/H286)*100</f>
        <v>100</v>
      </c>
      <c r="K286" s="39">
        <f t="shared" si="31"/>
        <v>10.905414400723426</v>
      </c>
      <c r="L286" s="119">
        <f t="shared" si="32"/>
        <v>0.0003378038392495255</v>
      </c>
    </row>
    <row r="287" spans="1:12" ht="31.5" customHeight="1">
      <c r="A287" s="132"/>
      <c r="B287" s="130"/>
      <c r="C287" s="25">
        <v>4240</v>
      </c>
      <c r="D287" s="13" t="s">
        <v>94</v>
      </c>
      <c r="E287" s="61">
        <v>251.53</v>
      </c>
      <c r="F287" s="75">
        <v>17</v>
      </c>
      <c r="G287" s="61">
        <v>4000</v>
      </c>
      <c r="H287" s="61">
        <v>1000</v>
      </c>
      <c r="I287" s="61">
        <v>501.12</v>
      </c>
      <c r="J287" s="74">
        <f t="shared" si="33"/>
        <v>50.112</v>
      </c>
      <c r="K287" s="39">
        <f t="shared" si="31"/>
        <v>199.22872023217906</v>
      </c>
      <c r="L287" s="119">
        <f t="shared" si="32"/>
        <v>0.0019495595983499046</v>
      </c>
    </row>
    <row r="288" spans="1:12" ht="43.5" customHeight="1">
      <c r="A288" s="132"/>
      <c r="B288" s="130"/>
      <c r="C288" s="25">
        <v>4247</v>
      </c>
      <c r="D288" s="13" t="s">
        <v>182</v>
      </c>
      <c r="E288" s="61">
        <v>9998.55</v>
      </c>
      <c r="F288" s="75">
        <v>84</v>
      </c>
      <c r="G288" s="61"/>
      <c r="H288" s="61"/>
      <c r="I288" s="61"/>
      <c r="J288" s="74"/>
      <c r="K288" s="3"/>
      <c r="L288" s="119">
        <f t="shared" si="32"/>
        <v>0</v>
      </c>
    </row>
    <row r="289" spans="1:12" ht="45">
      <c r="A289" s="132"/>
      <c r="B289" s="130"/>
      <c r="C289" s="25">
        <v>4249</v>
      </c>
      <c r="D289" s="13" t="s">
        <v>182</v>
      </c>
      <c r="E289" s="61">
        <v>1764.45</v>
      </c>
      <c r="F289" s="75">
        <v>84</v>
      </c>
      <c r="G289" s="61"/>
      <c r="H289" s="61"/>
      <c r="I289" s="61"/>
      <c r="J289" s="74"/>
      <c r="K289" s="3"/>
      <c r="L289" s="119">
        <f t="shared" si="32"/>
        <v>0</v>
      </c>
    </row>
    <row r="290" spans="1:12" ht="11.25">
      <c r="A290" s="132"/>
      <c r="B290" s="130"/>
      <c r="C290" s="25">
        <v>4260</v>
      </c>
      <c r="D290" s="13" t="s">
        <v>15</v>
      </c>
      <c r="E290" s="61">
        <v>18008.28</v>
      </c>
      <c r="F290" s="75">
        <v>90</v>
      </c>
      <c r="G290" s="61">
        <v>23000</v>
      </c>
      <c r="H290" s="61">
        <v>26200</v>
      </c>
      <c r="I290" s="61">
        <v>21362.94</v>
      </c>
      <c r="J290" s="74">
        <f t="shared" si="33"/>
        <v>81.5379389312977</v>
      </c>
      <c r="K290" s="39">
        <f t="shared" si="31"/>
        <v>118.62843092177597</v>
      </c>
      <c r="L290" s="119">
        <f t="shared" si="32"/>
        <v>0.0831104819723282</v>
      </c>
    </row>
    <row r="291" spans="1:12" ht="21" customHeight="1">
      <c r="A291" s="132"/>
      <c r="B291" s="130"/>
      <c r="C291" s="25">
        <v>4270</v>
      </c>
      <c r="D291" s="13" t="s">
        <v>17</v>
      </c>
      <c r="E291" s="61">
        <v>8049.14</v>
      </c>
      <c r="F291" s="75">
        <v>94</v>
      </c>
      <c r="G291" s="61">
        <v>21100</v>
      </c>
      <c r="H291" s="61">
        <v>5000</v>
      </c>
      <c r="I291" s="61">
        <v>4034.68</v>
      </c>
      <c r="J291" s="74">
        <f t="shared" si="33"/>
        <v>80.6936</v>
      </c>
      <c r="K291" s="39">
        <f t="shared" si="31"/>
        <v>50.125603480620285</v>
      </c>
      <c r="L291" s="119">
        <f t="shared" si="32"/>
        <v>0.015696537995431022</v>
      </c>
    </row>
    <row r="292" spans="1:12" ht="19.5" customHeight="1">
      <c r="A292" s="132"/>
      <c r="B292" s="130"/>
      <c r="C292" s="25">
        <v>4280</v>
      </c>
      <c r="D292" s="13" t="s">
        <v>70</v>
      </c>
      <c r="E292" s="61">
        <v>1737</v>
      </c>
      <c r="F292" s="75">
        <v>96</v>
      </c>
      <c r="G292" s="61">
        <v>1000</v>
      </c>
      <c r="H292" s="61">
        <v>1000</v>
      </c>
      <c r="I292" s="61">
        <v>615</v>
      </c>
      <c r="J292" s="74">
        <f t="shared" si="33"/>
        <v>61.5</v>
      </c>
      <c r="K292" s="39">
        <f t="shared" si="31"/>
        <v>35.40587219343696</v>
      </c>
      <c r="L292" s="119">
        <f t="shared" si="32"/>
        <v>0.002392598884469172</v>
      </c>
    </row>
    <row r="293" spans="1:12" ht="21" customHeight="1">
      <c r="A293" s="132"/>
      <c r="B293" s="130"/>
      <c r="C293" s="25">
        <v>4300</v>
      </c>
      <c r="D293" s="13" t="s">
        <v>19</v>
      </c>
      <c r="E293" s="61">
        <v>33072.9</v>
      </c>
      <c r="F293" s="75">
        <v>93</v>
      </c>
      <c r="G293" s="61">
        <v>36380</v>
      </c>
      <c r="H293" s="61">
        <v>29380</v>
      </c>
      <c r="I293" s="61">
        <v>28267.73</v>
      </c>
      <c r="J293" s="74">
        <f t="shared" si="33"/>
        <v>96.21419332879509</v>
      </c>
      <c r="K293" s="39">
        <f t="shared" si="31"/>
        <v>85.47097472553057</v>
      </c>
      <c r="L293" s="119">
        <f t="shared" si="32"/>
        <v>0.10997290937313128</v>
      </c>
    </row>
    <row r="294" spans="1:12" ht="21" customHeight="1">
      <c r="A294" s="132"/>
      <c r="B294" s="130"/>
      <c r="C294" s="25">
        <v>4307</v>
      </c>
      <c r="D294" s="13" t="s">
        <v>19</v>
      </c>
      <c r="E294" s="61">
        <v>12614.34</v>
      </c>
      <c r="F294" s="75">
        <v>40</v>
      </c>
      <c r="G294" s="61">
        <v>25416.7</v>
      </c>
      <c r="H294" s="61">
        <v>71038.1</v>
      </c>
      <c r="I294" s="61">
        <v>71038.1</v>
      </c>
      <c r="J294" s="74">
        <f t="shared" si="33"/>
        <v>100</v>
      </c>
      <c r="K294" s="39">
        <f t="shared" si="31"/>
        <v>563.1535221026229</v>
      </c>
      <c r="L294" s="119">
        <f t="shared" si="32"/>
        <v>0.27636695742245443</v>
      </c>
    </row>
    <row r="295" spans="1:12" ht="23.25" customHeight="1">
      <c r="A295" s="132"/>
      <c r="B295" s="130"/>
      <c r="C295" s="25">
        <v>4309</v>
      </c>
      <c r="D295" s="13" t="s">
        <v>19</v>
      </c>
      <c r="E295" s="61">
        <v>2226.06</v>
      </c>
      <c r="F295" s="75">
        <v>40</v>
      </c>
      <c r="G295" s="61">
        <v>4485.3</v>
      </c>
      <c r="H295" s="61">
        <v>16536.13</v>
      </c>
      <c r="I295" s="61">
        <v>16185.63</v>
      </c>
      <c r="J295" s="74">
        <f t="shared" si="33"/>
        <v>97.8803988599509</v>
      </c>
      <c r="K295" s="39">
        <f t="shared" si="31"/>
        <v>727.097652354384</v>
      </c>
      <c r="L295" s="119">
        <f t="shared" si="32"/>
        <v>0.06296865086574108</v>
      </c>
    </row>
    <row r="296" spans="1:12" ht="22.5">
      <c r="A296" s="132"/>
      <c r="B296" s="130"/>
      <c r="C296" s="25">
        <v>4350</v>
      </c>
      <c r="D296" s="13" t="s">
        <v>72</v>
      </c>
      <c r="E296" s="61">
        <v>1933.26</v>
      </c>
      <c r="F296" s="75">
        <v>97</v>
      </c>
      <c r="G296" s="61">
        <v>1400</v>
      </c>
      <c r="H296" s="61">
        <v>1400</v>
      </c>
      <c r="I296" s="61">
        <v>360</v>
      </c>
      <c r="J296" s="74">
        <f t="shared" si="33"/>
        <v>25.71428571428571</v>
      </c>
      <c r="K296" s="39">
        <f t="shared" si="31"/>
        <v>18.6213959839856</v>
      </c>
      <c r="L296" s="119">
        <f t="shared" si="32"/>
        <v>0.001400545688469759</v>
      </c>
    </row>
    <row r="297" spans="1:12" ht="43.5" customHeight="1">
      <c r="A297" s="132"/>
      <c r="B297" s="130"/>
      <c r="C297" s="25">
        <v>4370</v>
      </c>
      <c r="D297" s="13" t="s">
        <v>254</v>
      </c>
      <c r="E297" s="61">
        <v>4752.03</v>
      </c>
      <c r="F297" s="75">
        <v>100</v>
      </c>
      <c r="G297" s="61">
        <v>4000</v>
      </c>
      <c r="H297" s="61">
        <v>3000</v>
      </c>
      <c r="I297" s="61">
        <v>1840.63</v>
      </c>
      <c r="J297" s="74">
        <f t="shared" si="33"/>
        <v>61.35433333333333</v>
      </c>
      <c r="K297" s="39">
        <f t="shared" si="31"/>
        <v>38.73355176629777</v>
      </c>
      <c r="L297" s="119">
        <f t="shared" si="32"/>
        <v>0.0071607955849113695</v>
      </c>
    </row>
    <row r="298" spans="1:12" ht="23.25" customHeight="1">
      <c r="A298" s="132"/>
      <c r="B298" s="130"/>
      <c r="C298" s="25">
        <v>4410</v>
      </c>
      <c r="D298" s="13" t="s">
        <v>64</v>
      </c>
      <c r="E298" s="61">
        <v>3565.06</v>
      </c>
      <c r="F298" s="75">
        <v>100</v>
      </c>
      <c r="G298" s="61">
        <v>3000</v>
      </c>
      <c r="H298" s="61">
        <v>3000</v>
      </c>
      <c r="I298" s="61">
        <v>2668.59</v>
      </c>
      <c r="J298" s="74">
        <f t="shared" si="33"/>
        <v>88.953</v>
      </c>
      <c r="K298" s="39">
        <f t="shared" si="31"/>
        <v>74.85399965217977</v>
      </c>
      <c r="L298" s="119">
        <f t="shared" si="32"/>
        <v>0.010381895052204207</v>
      </c>
    </row>
    <row r="299" spans="1:12" ht="20.25" customHeight="1">
      <c r="A299" s="132"/>
      <c r="B299" s="130"/>
      <c r="C299" s="25">
        <v>4430</v>
      </c>
      <c r="D299" s="13" t="s">
        <v>33</v>
      </c>
      <c r="E299" s="61">
        <v>1416</v>
      </c>
      <c r="F299" s="75">
        <v>100</v>
      </c>
      <c r="G299" s="61">
        <v>1600</v>
      </c>
      <c r="H299" s="61">
        <v>1940</v>
      </c>
      <c r="I299" s="61">
        <v>1934</v>
      </c>
      <c r="J299" s="74">
        <f t="shared" si="33"/>
        <v>99.69072164948454</v>
      </c>
      <c r="K299" s="39">
        <f t="shared" si="31"/>
        <v>136.5819209039548</v>
      </c>
      <c r="L299" s="119">
        <f t="shared" si="32"/>
        <v>0.007524042670834762</v>
      </c>
    </row>
    <row r="300" spans="1:12" ht="21" customHeight="1">
      <c r="A300" s="132"/>
      <c r="B300" s="130"/>
      <c r="C300" s="25">
        <v>4437</v>
      </c>
      <c r="D300" s="13" t="s">
        <v>33</v>
      </c>
      <c r="E300" s="61"/>
      <c r="F300" s="75"/>
      <c r="G300" s="61"/>
      <c r="H300" s="61"/>
      <c r="I300" s="61"/>
      <c r="J300" s="74"/>
      <c r="K300" s="39"/>
      <c r="L300" s="119">
        <f t="shared" si="32"/>
        <v>0</v>
      </c>
    </row>
    <row r="301" spans="1:12" ht="21" customHeight="1">
      <c r="A301" s="132"/>
      <c r="B301" s="130"/>
      <c r="C301" s="25">
        <v>4438</v>
      </c>
      <c r="D301" s="13" t="s">
        <v>33</v>
      </c>
      <c r="E301" s="61"/>
      <c r="F301" s="75"/>
      <c r="G301" s="61"/>
      <c r="H301" s="61"/>
      <c r="I301" s="61"/>
      <c r="J301" s="74"/>
      <c r="K301" s="39"/>
      <c r="L301" s="119">
        <f t="shared" si="32"/>
        <v>0</v>
      </c>
    </row>
    <row r="302" spans="1:12" ht="11.25">
      <c r="A302" s="132"/>
      <c r="B302" s="130"/>
      <c r="C302" s="25">
        <v>4440</v>
      </c>
      <c r="D302" s="13" t="s">
        <v>96</v>
      </c>
      <c r="E302" s="61">
        <v>70410.06</v>
      </c>
      <c r="F302" s="75">
        <v>98</v>
      </c>
      <c r="G302" s="61">
        <v>63112</v>
      </c>
      <c r="H302" s="61">
        <v>60093</v>
      </c>
      <c r="I302" s="61">
        <v>59533.27</v>
      </c>
      <c r="J302" s="75">
        <f t="shared" si="33"/>
        <v>99.06856039804968</v>
      </c>
      <c r="K302" s="39">
        <f t="shared" si="31"/>
        <v>84.55222165696209</v>
      </c>
      <c r="L302" s="119">
        <f t="shared" si="32"/>
        <v>0.23160851283057235</v>
      </c>
    </row>
    <row r="303" spans="1:12" ht="45">
      <c r="A303" s="132"/>
      <c r="B303" s="130"/>
      <c r="C303" s="25">
        <v>4520</v>
      </c>
      <c r="D303" s="13" t="s">
        <v>44</v>
      </c>
      <c r="E303" s="61">
        <v>2741</v>
      </c>
      <c r="F303" s="75">
        <v>100</v>
      </c>
      <c r="G303" s="61">
        <v>3000</v>
      </c>
      <c r="H303" s="61">
        <v>3000</v>
      </c>
      <c r="I303" s="61">
        <v>2655</v>
      </c>
      <c r="J303" s="75">
        <f t="shared" si="33"/>
        <v>88.5</v>
      </c>
      <c r="K303" s="39">
        <f t="shared" si="31"/>
        <v>96.86245895658519</v>
      </c>
      <c r="L303" s="119">
        <f t="shared" si="32"/>
        <v>0.010329024452464473</v>
      </c>
    </row>
    <row r="304" spans="1:12" ht="11.25">
      <c r="A304" s="132"/>
      <c r="B304" s="130"/>
      <c r="C304" s="25">
        <v>4580</v>
      </c>
      <c r="D304" s="13" t="s">
        <v>226</v>
      </c>
      <c r="E304" s="61"/>
      <c r="F304" s="75"/>
      <c r="G304" s="61"/>
      <c r="H304" s="61">
        <v>255</v>
      </c>
      <c r="I304" s="61">
        <v>254.55</v>
      </c>
      <c r="J304" s="75"/>
      <c r="K304" s="39"/>
      <c r="L304" s="119">
        <f t="shared" si="32"/>
        <v>0.0009903025138888256</v>
      </c>
    </row>
    <row r="305" spans="1:12" ht="21" customHeight="1">
      <c r="A305" s="132"/>
      <c r="B305" s="130"/>
      <c r="C305" s="25">
        <v>4700</v>
      </c>
      <c r="D305" s="13" t="s">
        <v>140</v>
      </c>
      <c r="E305" s="61">
        <v>1670</v>
      </c>
      <c r="F305" s="75">
        <v>100</v>
      </c>
      <c r="G305" s="61">
        <v>500</v>
      </c>
      <c r="H305" s="61">
        <v>600</v>
      </c>
      <c r="I305" s="61">
        <v>580</v>
      </c>
      <c r="J305" s="75">
        <f t="shared" si="33"/>
        <v>96.66666666666667</v>
      </c>
      <c r="K305" s="39">
        <f t="shared" si="31"/>
        <v>34.73053892215569</v>
      </c>
      <c r="L305" s="119">
        <f t="shared" si="32"/>
        <v>0.0022564347203123895</v>
      </c>
    </row>
    <row r="306" spans="1:12" ht="30" customHeight="1">
      <c r="A306" s="132"/>
      <c r="B306" s="143"/>
      <c r="C306" s="25">
        <v>6067</v>
      </c>
      <c r="D306" s="13" t="s">
        <v>255</v>
      </c>
      <c r="E306" s="61">
        <v>10726.96</v>
      </c>
      <c r="F306" s="75">
        <v>84</v>
      </c>
      <c r="G306" s="61"/>
      <c r="H306" s="61"/>
      <c r="I306" s="61"/>
      <c r="J306" s="75"/>
      <c r="K306" s="39"/>
      <c r="L306" s="119"/>
    </row>
    <row r="307" spans="1:12" ht="29.25" customHeight="1">
      <c r="A307" s="132"/>
      <c r="B307" s="138"/>
      <c r="C307" s="25">
        <v>6069</v>
      </c>
      <c r="D307" s="13" t="s">
        <v>231</v>
      </c>
      <c r="E307" s="61">
        <v>1892.99</v>
      </c>
      <c r="F307" s="75">
        <v>84</v>
      </c>
      <c r="G307" s="61"/>
      <c r="H307" s="61"/>
      <c r="I307" s="61"/>
      <c r="J307" s="75"/>
      <c r="K307" s="39"/>
      <c r="L307" s="119"/>
    </row>
    <row r="308" spans="1:12" ht="12.75" customHeight="1">
      <c r="A308" s="132"/>
      <c r="B308" s="133">
        <v>80113</v>
      </c>
      <c r="C308" s="36"/>
      <c r="D308" s="2" t="s">
        <v>99</v>
      </c>
      <c r="E308" s="68">
        <f>SUM(E309:E321)</f>
        <v>507207.36</v>
      </c>
      <c r="F308" s="71">
        <v>92</v>
      </c>
      <c r="G308" s="68">
        <f>SUM(G309:G321)</f>
        <v>595086</v>
      </c>
      <c r="H308" s="68">
        <f>SUM(H309:H321)</f>
        <v>656169</v>
      </c>
      <c r="I308" s="68">
        <f>SUM(I309:I321)</f>
        <v>606754.8200000001</v>
      </c>
      <c r="J308" s="71">
        <f t="shared" si="33"/>
        <v>92.4692906857837</v>
      </c>
      <c r="K308" s="3">
        <f t="shared" si="31"/>
        <v>119.62658033984366</v>
      </c>
      <c r="L308" s="118">
        <f>(I308/$I$691)*100</f>
        <v>2.36052179752568</v>
      </c>
    </row>
    <row r="309" spans="1:12" ht="32.25" customHeight="1">
      <c r="A309" s="132"/>
      <c r="B309" s="134"/>
      <c r="C309" s="25">
        <v>3020</v>
      </c>
      <c r="D309" s="13" t="s">
        <v>247</v>
      </c>
      <c r="E309" s="15"/>
      <c r="F309" s="39"/>
      <c r="G309" s="15">
        <v>600</v>
      </c>
      <c r="H309" s="15">
        <v>600</v>
      </c>
      <c r="I309" s="15">
        <v>484.81</v>
      </c>
      <c r="J309" s="75">
        <f t="shared" si="33"/>
        <v>80.80166666666668</v>
      </c>
      <c r="K309" s="39"/>
      <c r="L309" s="122">
        <f aca="true" t="shared" si="34" ref="L309:L317">(I309/$I$691)*100</f>
        <v>0.0018861070978528442</v>
      </c>
    </row>
    <row r="310" spans="1:12" ht="19.5" customHeight="1">
      <c r="A310" s="132"/>
      <c r="B310" s="134"/>
      <c r="C310" s="25">
        <v>4010</v>
      </c>
      <c r="D310" s="13" t="s">
        <v>235</v>
      </c>
      <c r="E310" s="15"/>
      <c r="F310" s="39"/>
      <c r="G310" s="15">
        <v>47440</v>
      </c>
      <c r="H310" s="15">
        <v>32640</v>
      </c>
      <c r="I310" s="15">
        <v>31431.65</v>
      </c>
      <c r="J310" s="75">
        <f t="shared" si="33"/>
        <v>96.29794730392157</v>
      </c>
      <c r="K310" s="39"/>
      <c r="L310" s="122">
        <f t="shared" si="34"/>
        <v>0.12228183858052918</v>
      </c>
    </row>
    <row r="311" spans="1:12" ht="21" customHeight="1">
      <c r="A311" s="132"/>
      <c r="B311" s="134"/>
      <c r="C311" s="25">
        <v>4040</v>
      </c>
      <c r="D311" s="13" t="s">
        <v>259</v>
      </c>
      <c r="E311" s="15"/>
      <c r="F311" s="39"/>
      <c r="G311" s="15">
        <v>3495</v>
      </c>
      <c r="H311" s="15">
        <v>3495</v>
      </c>
      <c r="I311" s="15">
        <v>3477.18</v>
      </c>
      <c r="J311" s="75">
        <f t="shared" si="33"/>
        <v>99.49012875536481</v>
      </c>
      <c r="K311" s="39"/>
      <c r="L311" s="122">
        <f t="shared" si="34"/>
        <v>0.013527637380647993</v>
      </c>
    </row>
    <row r="312" spans="1:12" ht="19.5" customHeight="1">
      <c r="A312" s="132"/>
      <c r="B312" s="134"/>
      <c r="C312" s="25">
        <v>4110</v>
      </c>
      <c r="D312" s="13" t="s">
        <v>252</v>
      </c>
      <c r="E312" s="15"/>
      <c r="F312" s="39"/>
      <c r="G312" s="15">
        <v>8853</v>
      </c>
      <c r="H312" s="15">
        <v>9970</v>
      </c>
      <c r="I312" s="15">
        <v>9407.81</v>
      </c>
      <c r="J312" s="75">
        <f t="shared" si="33"/>
        <v>94.36118355065194</v>
      </c>
      <c r="K312" s="39"/>
      <c r="L312" s="122">
        <f t="shared" si="34"/>
        <v>0.036600188148451895</v>
      </c>
    </row>
    <row r="313" spans="1:12" ht="12.75" customHeight="1">
      <c r="A313" s="132"/>
      <c r="B313" s="134"/>
      <c r="C313" s="25">
        <v>4120</v>
      </c>
      <c r="D313" s="13" t="s">
        <v>41</v>
      </c>
      <c r="E313" s="15"/>
      <c r="F313" s="39"/>
      <c r="G313" s="15">
        <v>1278</v>
      </c>
      <c r="H313" s="15">
        <v>1320</v>
      </c>
      <c r="I313" s="15">
        <v>1244.92</v>
      </c>
      <c r="J313" s="75">
        <f t="shared" si="33"/>
        <v>94.31212121212121</v>
      </c>
      <c r="K313" s="39"/>
      <c r="L313" s="122">
        <f t="shared" si="34"/>
        <v>0.004843242606916035</v>
      </c>
    </row>
    <row r="314" spans="1:12" ht="22.5">
      <c r="A314" s="132"/>
      <c r="B314" s="134"/>
      <c r="C314" s="25">
        <v>4170</v>
      </c>
      <c r="D314" s="13" t="s">
        <v>30</v>
      </c>
      <c r="E314" s="61">
        <v>1955</v>
      </c>
      <c r="F314" s="75">
        <v>100</v>
      </c>
      <c r="G314" s="61">
        <v>3000</v>
      </c>
      <c r="H314" s="61">
        <v>16000</v>
      </c>
      <c r="I314" s="61">
        <v>15467</v>
      </c>
      <c r="J314" s="75">
        <f t="shared" si="33"/>
        <v>96.66875</v>
      </c>
      <c r="K314" s="39">
        <f t="shared" si="31"/>
        <v>791.1508951406649</v>
      </c>
      <c r="L314" s="122">
        <f t="shared" si="34"/>
        <v>0.06017288934322713</v>
      </c>
    </row>
    <row r="315" spans="1:12" ht="21" customHeight="1">
      <c r="A315" s="132"/>
      <c r="B315" s="130"/>
      <c r="C315" s="25">
        <v>4210</v>
      </c>
      <c r="D315" s="13" t="s">
        <v>14</v>
      </c>
      <c r="E315" s="61">
        <v>38589.69</v>
      </c>
      <c r="F315" s="75">
        <v>88</v>
      </c>
      <c r="G315" s="61">
        <v>44600</v>
      </c>
      <c r="H315" s="61">
        <v>49600</v>
      </c>
      <c r="I315" s="61">
        <v>42315.56</v>
      </c>
      <c r="J315" s="74">
        <f t="shared" si="33"/>
        <v>85.31362903225806</v>
      </c>
      <c r="K315" s="39">
        <f t="shared" si="31"/>
        <v>109.65509181338331</v>
      </c>
      <c r="L315" s="122">
        <f t="shared" si="34"/>
        <v>0.1646246530921761</v>
      </c>
    </row>
    <row r="316" spans="1:12" ht="22.5" customHeight="1">
      <c r="A316" s="132"/>
      <c r="B316" s="130"/>
      <c r="C316" s="25">
        <v>4270</v>
      </c>
      <c r="D316" s="13" t="s">
        <v>17</v>
      </c>
      <c r="E316" s="61">
        <v>3014.8</v>
      </c>
      <c r="F316" s="75">
        <v>75</v>
      </c>
      <c r="G316" s="61">
        <v>5000</v>
      </c>
      <c r="H316" s="61">
        <v>1000</v>
      </c>
      <c r="I316" s="61">
        <v>604.55</v>
      </c>
      <c r="J316" s="75">
        <f t="shared" si="33"/>
        <v>60.45499999999999</v>
      </c>
      <c r="K316" s="39">
        <f t="shared" si="31"/>
        <v>20.052739816903276</v>
      </c>
      <c r="L316" s="122">
        <f t="shared" si="34"/>
        <v>0.0023519441554566466</v>
      </c>
    </row>
    <row r="317" spans="1:12" ht="21" customHeight="1">
      <c r="A317" s="132"/>
      <c r="B317" s="130"/>
      <c r="C317" s="25">
        <v>4280</v>
      </c>
      <c r="D317" s="13" t="s">
        <v>70</v>
      </c>
      <c r="E317" s="61">
        <v>120</v>
      </c>
      <c r="F317" s="75">
        <v>60</v>
      </c>
      <c r="G317" s="61">
        <v>200</v>
      </c>
      <c r="H317" s="61">
        <v>200</v>
      </c>
      <c r="I317" s="61"/>
      <c r="J317" s="75">
        <f t="shared" si="33"/>
        <v>0</v>
      </c>
      <c r="K317" s="39">
        <f t="shared" si="31"/>
        <v>0</v>
      </c>
      <c r="L317" s="122">
        <f t="shared" si="34"/>
        <v>0</v>
      </c>
    </row>
    <row r="318" spans="1:12" ht="19.5" customHeight="1">
      <c r="A318" s="132"/>
      <c r="B318" s="130"/>
      <c r="C318" s="25">
        <v>4300</v>
      </c>
      <c r="D318" s="13" t="s">
        <v>19</v>
      </c>
      <c r="E318" s="61">
        <v>457911.64</v>
      </c>
      <c r="F318" s="75">
        <v>92</v>
      </c>
      <c r="G318" s="61">
        <v>470420</v>
      </c>
      <c r="H318" s="61">
        <v>535300</v>
      </c>
      <c r="I318" s="61">
        <v>496326.28</v>
      </c>
      <c r="J318" s="75">
        <f t="shared" si="33"/>
        <v>92.71927517280031</v>
      </c>
      <c r="K318" s="39">
        <f t="shared" si="31"/>
        <v>108.38909445499137</v>
      </c>
      <c r="L318" s="119">
        <f>(I318/$I$691)*100</f>
        <v>1.930910087578429</v>
      </c>
    </row>
    <row r="319" spans="1:12" ht="45" customHeight="1">
      <c r="A319" s="132"/>
      <c r="B319" s="130"/>
      <c r="C319" s="25">
        <v>4360</v>
      </c>
      <c r="D319" s="13" t="s">
        <v>256</v>
      </c>
      <c r="E319" s="61">
        <v>1111.23</v>
      </c>
      <c r="F319" s="75">
        <v>100</v>
      </c>
      <c r="G319" s="61">
        <v>1000</v>
      </c>
      <c r="H319" s="61">
        <v>1350</v>
      </c>
      <c r="I319" s="61">
        <v>1313.13</v>
      </c>
      <c r="J319" s="74">
        <f t="shared" si="33"/>
        <v>97.2688888888889</v>
      </c>
      <c r="K319" s="39">
        <f t="shared" si="31"/>
        <v>118.16905591101754</v>
      </c>
      <c r="L319" s="119">
        <f>(I319/$I$691)*100</f>
        <v>0.005108607110834152</v>
      </c>
    </row>
    <row r="320" spans="1:12" ht="21" customHeight="1">
      <c r="A320" s="132"/>
      <c r="B320" s="130"/>
      <c r="C320" s="25">
        <v>4430</v>
      </c>
      <c r="D320" s="13" t="s">
        <v>33</v>
      </c>
      <c r="E320" s="61">
        <v>4505</v>
      </c>
      <c r="F320" s="75">
        <v>98</v>
      </c>
      <c r="G320" s="61">
        <v>7000</v>
      </c>
      <c r="H320" s="61">
        <v>3600</v>
      </c>
      <c r="I320" s="61">
        <v>3588</v>
      </c>
      <c r="J320" s="75">
        <f t="shared" si="33"/>
        <v>99.66666666666667</v>
      </c>
      <c r="K320" s="39">
        <f t="shared" si="31"/>
        <v>79.64483906770255</v>
      </c>
      <c r="L320" s="119">
        <f>(I320/$I$691)*100</f>
        <v>0.013958772028415264</v>
      </c>
    </row>
    <row r="321" spans="1:12" ht="13.5" customHeight="1">
      <c r="A321" s="132"/>
      <c r="B321" s="138"/>
      <c r="C321" s="25">
        <v>4440</v>
      </c>
      <c r="D321" s="13" t="s">
        <v>96</v>
      </c>
      <c r="E321" s="61"/>
      <c r="F321" s="75"/>
      <c r="G321" s="61">
        <v>2200</v>
      </c>
      <c r="H321" s="61">
        <v>1094</v>
      </c>
      <c r="I321" s="61">
        <v>1093.93</v>
      </c>
      <c r="J321" s="75">
        <f t="shared" si="33"/>
        <v>99.99360146252286</v>
      </c>
      <c r="K321" s="39"/>
      <c r="L321" s="119">
        <f>(I321/$I$691)*100</f>
        <v>0.0042558304027436765</v>
      </c>
    </row>
    <row r="322" spans="1:12" ht="42">
      <c r="A322" s="132"/>
      <c r="B322" s="131">
        <v>80114</v>
      </c>
      <c r="C322" s="36"/>
      <c r="D322" s="2" t="s">
        <v>100</v>
      </c>
      <c r="E322" s="68">
        <f>SUM(E323:E342)</f>
        <v>487770.75</v>
      </c>
      <c r="F322" s="71">
        <v>93</v>
      </c>
      <c r="G322" s="68">
        <f>SUM(G323:G342)</f>
        <v>479809</v>
      </c>
      <c r="H322" s="68">
        <f>SUM(H323:H342)</f>
        <v>491001</v>
      </c>
      <c r="I322" s="68">
        <f>SUM(I323:I342)</f>
        <v>467826.50999999995</v>
      </c>
      <c r="J322" s="73">
        <f t="shared" si="33"/>
        <v>95.28015421557186</v>
      </c>
      <c r="K322" s="3">
        <f aca="true" t="shared" si="35" ref="K322:K383">(I322/E322)*100</f>
        <v>95.9111447334634</v>
      </c>
      <c r="L322" s="122">
        <f>(I322/$I$691)*100</f>
        <v>1.820034448700985</v>
      </c>
    </row>
    <row r="323" spans="1:12" ht="33" customHeight="1">
      <c r="A323" s="132"/>
      <c r="B323" s="132"/>
      <c r="C323" s="25">
        <v>3020</v>
      </c>
      <c r="D323" s="13" t="s">
        <v>247</v>
      </c>
      <c r="E323" s="61">
        <v>2835.78</v>
      </c>
      <c r="F323" s="75">
        <v>49</v>
      </c>
      <c r="G323" s="61">
        <v>3200</v>
      </c>
      <c r="H323" s="61">
        <v>3200</v>
      </c>
      <c r="I323" s="61">
        <v>1612.72</v>
      </c>
      <c r="J323" s="74">
        <f t="shared" si="33"/>
        <v>50.39750000000001</v>
      </c>
      <c r="K323" s="39">
        <f t="shared" si="35"/>
        <v>56.870420131321886</v>
      </c>
      <c r="L323" s="122">
        <f aca="true" t="shared" si="36" ref="L323:L341">(I323/$I$691)*100</f>
        <v>0.006274133451969305</v>
      </c>
    </row>
    <row r="324" spans="1:12" ht="22.5" customHeight="1">
      <c r="A324" s="132"/>
      <c r="B324" s="132"/>
      <c r="C324" s="25">
        <v>4010</v>
      </c>
      <c r="D324" s="13" t="s">
        <v>235</v>
      </c>
      <c r="E324" s="61">
        <v>331960.13</v>
      </c>
      <c r="F324" s="75">
        <v>95</v>
      </c>
      <c r="G324" s="61">
        <v>314112</v>
      </c>
      <c r="H324" s="61">
        <v>320771</v>
      </c>
      <c r="I324" s="61">
        <v>312365.61</v>
      </c>
      <c r="J324" s="74">
        <f t="shared" si="33"/>
        <v>97.37962908118251</v>
      </c>
      <c r="K324" s="39">
        <f t="shared" si="35"/>
        <v>94.09732729047913</v>
      </c>
      <c r="L324" s="122">
        <f t="shared" si="36"/>
        <v>1.2152286341992395</v>
      </c>
    </row>
    <row r="325" spans="1:12" ht="20.25" customHeight="1">
      <c r="A325" s="132"/>
      <c r="B325" s="132"/>
      <c r="C325" s="25">
        <v>4040</v>
      </c>
      <c r="D325" s="13" t="s">
        <v>287</v>
      </c>
      <c r="E325" s="61">
        <v>26176.1</v>
      </c>
      <c r="F325" s="75">
        <v>100</v>
      </c>
      <c r="G325" s="61">
        <v>24100</v>
      </c>
      <c r="H325" s="61">
        <v>23913</v>
      </c>
      <c r="I325" s="61">
        <v>23627.43</v>
      </c>
      <c r="J325" s="75">
        <f t="shared" si="33"/>
        <v>98.8057960105382</v>
      </c>
      <c r="K325" s="39">
        <f t="shared" si="35"/>
        <v>90.26337002074412</v>
      </c>
      <c r="L325" s="122">
        <f t="shared" si="36"/>
        <v>0.0919202644892251</v>
      </c>
    </row>
    <row r="326" spans="1:12" ht="21" customHeight="1">
      <c r="A326" s="132"/>
      <c r="B326" s="132"/>
      <c r="C326" s="25">
        <v>4110</v>
      </c>
      <c r="D326" s="13" t="s">
        <v>245</v>
      </c>
      <c r="E326" s="61">
        <v>56044.36</v>
      </c>
      <c r="F326" s="75">
        <v>89</v>
      </c>
      <c r="G326" s="61">
        <v>59650</v>
      </c>
      <c r="H326" s="61">
        <v>60150</v>
      </c>
      <c r="I326" s="61">
        <v>54998.11</v>
      </c>
      <c r="J326" s="75">
        <f t="shared" si="33"/>
        <v>91.4349293433084</v>
      </c>
      <c r="K326" s="39">
        <f t="shared" si="35"/>
        <v>98.13317522048605</v>
      </c>
      <c r="L326" s="122">
        <f t="shared" si="36"/>
        <v>0.2139649050957932</v>
      </c>
    </row>
    <row r="327" spans="1:12" ht="11.25">
      <c r="A327" s="132"/>
      <c r="B327" s="132"/>
      <c r="C327" s="25">
        <v>4120</v>
      </c>
      <c r="D327" s="13" t="s">
        <v>41</v>
      </c>
      <c r="E327" s="61">
        <v>7601.49</v>
      </c>
      <c r="F327" s="75">
        <v>83</v>
      </c>
      <c r="G327" s="61">
        <v>8379</v>
      </c>
      <c r="H327" s="61">
        <v>8379</v>
      </c>
      <c r="I327" s="61">
        <v>7338.42</v>
      </c>
      <c r="J327" s="74">
        <f t="shared" si="33"/>
        <v>87.5810955961332</v>
      </c>
      <c r="K327" s="39">
        <f t="shared" si="35"/>
        <v>96.53923112442429</v>
      </c>
      <c r="L327" s="122">
        <f t="shared" si="36"/>
        <v>0.028549423586611805</v>
      </c>
    </row>
    <row r="328" spans="1:12" ht="45">
      <c r="A328" s="132"/>
      <c r="B328" s="132"/>
      <c r="C328" s="25">
        <v>4140</v>
      </c>
      <c r="D328" s="13" t="s">
        <v>177</v>
      </c>
      <c r="E328" s="61"/>
      <c r="F328" s="75"/>
      <c r="G328" s="61">
        <v>500</v>
      </c>
      <c r="H328" s="61">
        <v>500</v>
      </c>
      <c r="I328" s="61">
        <v>228</v>
      </c>
      <c r="J328" s="74">
        <f t="shared" si="33"/>
        <v>45.6</v>
      </c>
      <c r="K328" s="39"/>
      <c r="L328" s="122">
        <f t="shared" si="36"/>
        <v>0.0008870122693641808</v>
      </c>
    </row>
    <row r="329" spans="1:12" ht="21" customHeight="1">
      <c r="A329" s="132"/>
      <c r="B329" s="132"/>
      <c r="C329" s="25">
        <v>4170</v>
      </c>
      <c r="D329" s="13" t="s">
        <v>30</v>
      </c>
      <c r="E329" s="61">
        <v>800</v>
      </c>
      <c r="F329" s="75">
        <v>80</v>
      </c>
      <c r="G329" s="61">
        <v>1000</v>
      </c>
      <c r="H329" s="61">
        <v>1000</v>
      </c>
      <c r="I329" s="61"/>
      <c r="J329" s="74"/>
      <c r="K329" s="39"/>
      <c r="L329" s="122">
        <f t="shared" si="36"/>
        <v>0</v>
      </c>
    </row>
    <row r="330" spans="1:12" ht="21" customHeight="1">
      <c r="A330" s="132"/>
      <c r="B330" s="132"/>
      <c r="C330" s="25">
        <v>4210</v>
      </c>
      <c r="D330" s="13" t="s">
        <v>14</v>
      </c>
      <c r="E330" s="61">
        <v>19895.21</v>
      </c>
      <c r="F330" s="75">
        <v>87</v>
      </c>
      <c r="G330" s="61">
        <v>21000</v>
      </c>
      <c r="H330" s="61">
        <v>25040</v>
      </c>
      <c r="I330" s="61">
        <v>23380.43</v>
      </c>
      <c r="J330" s="74">
        <f t="shared" si="33"/>
        <v>93.37232428115017</v>
      </c>
      <c r="K330" s="39">
        <f t="shared" si="35"/>
        <v>117.5178849582387</v>
      </c>
      <c r="L330" s="122">
        <f t="shared" si="36"/>
        <v>0.09095933453074725</v>
      </c>
    </row>
    <row r="331" spans="1:12" ht="11.25">
      <c r="A331" s="132"/>
      <c r="B331" s="132"/>
      <c r="C331" s="25">
        <v>4260</v>
      </c>
      <c r="D331" s="13" t="s">
        <v>15</v>
      </c>
      <c r="E331" s="61">
        <v>5159.4</v>
      </c>
      <c r="F331" s="75">
        <v>99</v>
      </c>
      <c r="G331" s="61">
        <v>5400</v>
      </c>
      <c r="H331" s="61">
        <v>5401</v>
      </c>
      <c r="I331" s="61">
        <v>5401</v>
      </c>
      <c r="J331" s="74">
        <f t="shared" si="33"/>
        <v>100</v>
      </c>
      <c r="K331" s="39">
        <f t="shared" si="35"/>
        <v>104.68271504438502</v>
      </c>
      <c r="L331" s="122">
        <f t="shared" si="36"/>
        <v>0.02101207573173658</v>
      </c>
    </row>
    <row r="332" spans="1:12" ht="19.5" customHeight="1">
      <c r="A332" s="132"/>
      <c r="B332" s="132"/>
      <c r="C332" s="25">
        <v>4270</v>
      </c>
      <c r="D332" s="13" t="s">
        <v>17</v>
      </c>
      <c r="E332" s="61">
        <v>222.02</v>
      </c>
      <c r="F332" s="75">
        <v>37</v>
      </c>
      <c r="G332" s="61">
        <v>3500</v>
      </c>
      <c r="H332" s="61">
        <v>2500</v>
      </c>
      <c r="I332" s="61">
        <v>2001.7</v>
      </c>
      <c r="J332" s="74">
        <f t="shared" si="33"/>
        <v>80.06800000000001</v>
      </c>
      <c r="K332" s="39">
        <f t="shared" si="35"/>
        <v>901.5854427529051</v>
      </c>
      <c r="L332" s="122">
        <f t="shared" si="36"/>
        <v>0.00778742306836088</v>
      </c>
    </row>
    <row r="333" spans="1:12" ht="19.5" customHeight="1">
      <c r="A333" s="132"/>
      <c r="B333" s="132"/>
      <c r="C333" s="25">
        <v>4280</v>
      </c>
      <c r="D333" s="13" t="s">
        <v>70</v>
      </c>
      <c r="E333" s="61">
        <v>35</v>
      </c>
      <c r="F333" s="75">
        <v>35</v>
      </c>
      <c r="G333" s="61">
        <v>100</v>
      </c>
      <c r="H333" s="61">
        <v>100</v>
      </c>
      <c r="I333" s="61">
        <v>65</v>
      </c>
      <c r="J333" s="75">
        <f t="shared" si="33"/>
        <v>65</v>
      </c>
      <c r="K333" s="39">
        <f t="shared" si="35"/>
        <v>185.71428571428572</v>
      </c>
      <c r="L333" s="122">
        <f t="shared" si="36"/>
        <v>0.0002528763048625954</v>
      </c>
    </row>
    <row r="334" spans="1:12" ht="21" customHeight="1">
      <c r="A334" s="132"/>
      <c r="B334" s="132"/>
      <c r="C334" s="25">
        <v>4300</v>
      </c>
      <c r="D334" s="13" t="s">
        <v>19</v>
      </c>
      <c r="E334" s="61">
        <v>9450.48</v>
      </c>
      <c r="F334" s="75">
        <v>94</v>
      </c>
      <c r="G334" s="61">
        <v>9680</v>
      </c>
      <c r="H334" s="61">
        <v>10980</v>
      </c>
      <c r="I334" s="61">
        <v>10921.97</v>
      </c>
      <c r="J334" s="75">
        <f t="shared" si="33"/>
        <v>99.47149362477231</v>
      </c>
      <c r="K334" s="39">
        <f t="shared" si="35"/>
        <v>115.57053186716442</v>
      </c>
      <c r="L334" s="122">
        <f t="shared" si="36"/>
        <v>0.0424908833141557</v>
      </c>
    </row>
    <row r="335" spans="1:12" ht="21.75" customHeight="1">
      <c r="A335" s="132"/>
      <c r="B335" s="132"/>
      <c r="C335" s="25">
        <v>4350</v>
      </c>
      <c r="D335" s="13" t="s">
        <v>72</v>
      </c>
      <c r="E335" s="61">
        <v>588</v>
      </c>
      <c r="F335" s="75">
        <v>98</v>
      </c>
      <c r="G335" s="61">
        <v>588</v>
      </c>
      <c r="H335" s="61">
        <v>588</v>
      </c>
      <c r="I335" s="61">
        <v>539</v>
      </c>
      <c r="J335" s="74">
        <f t="shared" si="33"/>
        <v>91.66666666666666</v>
      </c>
      <c r="K335" s="39">
        <f t="shared" si="35"/>
        <v>91.66666666666666</v>
      </c>
      <c r="L335" s="122">
        <f t="shared" si="36"/>
        <v>0.002096928128014445</v>
      </c>
    </row>
    <row r="336" spans="1:12" ht="42" customHeight="1">
      <c r="A336" s="132"/>
      <c r="B336" s="132"/>
      <c r="C336" s="25">
        <v>4360</v>
      </c>
      <c r="D336" s="13" t="s">
        <v>239</v>
      </c>
      <c r="E336" s="61">
        <v>3844.43</v>
      </c>
      <c r="F336" s="75">
        <v>96</v>
      </c>
      <c r="G336" s="61">
        <v>4000</v>
      </c>
      <c r="H336" s="61">
        <v>4000</v>
      </c>
      <c r="I336" s="61">
        <v>3655.44</v>
      </c>
      <c r="J336" s="74">
        <f t="shared" si="33"/>
        <v>91.386</v>
      </c>
      <c r="K336" s="39">
        <f t="shared" si="35"/>
        <v>95.08405667420138</v>
      </c>
      <c r="L336" s="122">
        <f t="shared" si="36"/>
        <v>0.014221140920721935</v>
      </c>
    </row>
    <row r="337" spans="1:12" ht="42" customHeight="1">
      <c r="A337" s="132"/>
      <c r="B337" s="132"/>
      <c r="C337" s="25">
        <v>4370</v>
      </c>
      <c r="D337" s="13" t="s">
        <v>239</v>
      </c>
      <c r="E337" s="61">
        <v>3204.54</v>
      </c>
      <c r="F337" s="75">
        <v>97</v>
      </c>
      <c r="G337" s="61">
        <v>3500</v>
      </c>
      <c r="H337" s="61">
        <v>3500</v>
      </c>
      <c r="I337" s="61">
        <v>2880.59</v>
      </c>
      <c r="J337" s="75">
        <f t="shared" si="33"/>
        <v>82.30257142857144</v>
      </c>
      <c r="K337" s="39">
        <f t="shared" si="35"/>
        <v>89.89090477884501</v>
      </c>
      <c r="L337" s="122">
        <f t="shared" si="36"/>
        <v>0.011206660846525288</v>
      </c>
    </row>
    <row r="338" spans="1:12" ht="31.5" customHeight="1">
      <c r="A338" s="132"/>
      <c r="B338" s="132"/>
      <c r="C338" s="25">
        <v>4400</v>
      </c>
      <c r="D338" s="13" t="s">
        <v>143</v>
      </c>
      <c r="E338" s="61">
        <v>3433.38</v>
      </c>
      <c r="F338" s="75">
        <v>100</v>
      </c>
      <c r="G338" s="61">
        <v>3600</v>
      </c>
      <c r="H338" s="61">
        <v>3600</v>
      </c>
      <c r="I338" s="61">
        <v>3600</v>
      </c>
      <c r="J338" s="75">
        <f t="shared" si="33"/>
        <v>100</v>
      </c>
      <c r="K338" s="39">
        <f t="shared" si="35"/>
        <v>104.85294374639567</v>
      </c>
      <c r="L338" s="122">
        <f t="shared" si="36"/>
        <v>0.014005456884697589</v>
      </c>
    </row>
    <row r="339" spans="1:12" ht="21" customHeight="1">
      <c r="A339" s="132"/>
      <c r="B339" s="132"/>
      <c r="C339" s="25">
        <v>4410</v>
      </c>
      <c r="D339" s="13" t="s">
        <v>64</v>
      </c>
      <c r="E339" s="61">
        <v>409.2</v>
      </c>
      <c r="F339" s="75">
        <v>54</v>
      </c>
      <c r="G339" s="61">
        <v>1000</v>
      </c>
      <c r="H339" s="61">
        <v>1000</v>
      </c>
      <c r="I339" s="61">
        <v>280.4</v>
      </c>
      <c r="J339" s="74">
        <f t="shared" si="33"/>
        <v>28.04</v>
      </c>
      <c r="K339" s="39">
        <f t="shared" si="35"/>
        <v>68.52394916911045</v>
      </c>
      <c r="L339" s="122">
        <f t="shared" si="36"/>
        <v>0.0010908694751303346</v>
      </c>
    </row>
    <row r="340" spans="1:12" ht="21.75" customHeight="1">
      <c r="A340" s="132"/>
      <c r="B340" s="132"/>
      <c r="C340" s="25">
        <v>4430</v>
      </c>
      <c r="D340" s="13" t="s">
        <v>33</v>
      </c>
      <c r="E340" s="61">
        <v>1622</v>
      </c>
      <c r="F340" s="75">
        <v>90</v>
      </c>
      <c r="G340" s="61">
        <v>2200</v>
      </c>
      <c r="H340" s="61">
        <v>2079</v>
      </c>
      <c r="I340" s="61">
        <v>1975</v>
      </c>
      <c r="J340" s="75">
        <f t="shared" si="33"/>
        <v>94.997594997595</v>
      </c>
      <c r="K340" s="39">
        <f t="shared" si="35"/>
        <v>121.7632552404439</v>
      </c>
      <c r="L340" s="122">
        <f t="shared" si="36"/>
        <v>0.007683549263132707</v>
      </c>
    </row>
    <row r="341" spans="1:12" ht="11.25">
      <c r="A341" s="132"/>
      <c r="B341" s="132"/>
      <c r="C341" s="25">
        <v>4440</v>
      </c>
      <c r="D341" s="13" t="s">
        <v>96</v>
      </c>
      <c r="E341" s="61">
        <v>11672.23</v>
      </c>
      <c r="F341" s="75">
        <v>100</v>
      </c>
      <c r="G341" s="61">
        <v>10800</v>
      </c>
      <c r="H341" s="61">
        <v>10800</v>
      </c>
      <c r="I341" s="61">
        <v>10027.69</v>
      </c>
      <c r="J341" s="75">
        <f t="shared" si="33"/>
        <v>92.84898148148149</v>
      </c>
      <c r="K341" s="39">
        <f t="shared" si="35"/>
        <v>85.91066145886434</v>
      </c>
      <c r="L341" s="122">
        <f t="shared" si="36"/>
        <v>0.03901177220780922</v>
      </c>
    </row>
    <row r="342" spans="1:12" ht="44.25" customHeight="1">
      <c r="A342" s="132"/>
      <c r="B342" s="132"/>
      <c r="C342" s="25">
        <v>4700</v>
      </c>
      <c r="D342" s="13" t="s">
        <v>264</v>
      </c>
      <c r="E342" s="61">
        <v>2817</v>
      </c>
      <c r="F342" s="75">
        <v>88</v>
      </c>
      <c r="G342" s="61">
        <v>3500</v>
      </c>
      <c r="H342" s="61">
        <v>3500</v>
      </c>
      <c r="I342" s="61">
        <v>2928</v>
      </c>
      <c r="J342" s="75">
        <f t="shared" si="33"/>
        <v>83.65714285714286</v>
      </c>
      <c r="K342" s="39">
        <f t="shared" si="35"/>
        <v>103.94036208732696</v>
      </c>
      <c r="L342" s="119"/>
    </row>
    <row r="343" spans="1:12" ht="21">
      <c r="A343" s="132"/>
      <c r="B343" s="131">
        <v>80120</v>
      </c>
      <c r="C343" s="36"/>
      <c r="D343" s="2" t="s">
        <v>101</v>
      </c>
      <c r="E343" s="68">
        <f>SUM(E344:E349)</f>
        <v>236131.35000000003</v>
      </c>
      <c r="F343" s="71">
        <v>94</v>
      </c>
      <c r="G343" s="68">
        <f>SUM(G344:G349)</f>
        <v>363338</v>
      </c>
      <c r="H343" s="68">
        <f>SUM(H344:H349)</f>
        <v>373581</v>
      </c>
      <c r="I343" s="68">
        <f>SUM(I344:I349)</f>
        <v>362322.44</v>
      </c>
      <c r="J343" s="20">
        <f t="shared" si="33"/>
        <v>96.98631354378301</v>
      </c>
      <c r="K343" s="3">
        <f t="shared" si="35"/>
        <v>153.44105727596101</v>
      </c>
      <c r="L343" s="118">
        <f aca="true" t="shared" si="37" ref="L343:L349">(I343/$I$691)*100</f>
        <v>1.4095809199384528</v>
      </c>
    </row>
    <row r="344" spans="1:12" ht="32.25" customHeight="1">
      <c r="A344" s="132"/>
      <c r="B344" s="132"/>
      <c r="C344" s="25">
        <v>3020</v>
      </c>
      <c r="D344" s="13" t="s">
        <v>247</v>
      </c>
      <c r="E344" s="61">
        <v>13677.95</v>
      </c>
      <c r="F344" s="75">
        <v>91</v>
      </c>
      <c r="G344" s="61">
        <v>19668</v>
      </c>
      <c r="H344" s="61">
        <v>21418</v>
      </c>
      <c r="I344" s="61">
        <v>20785.73</v>
      </c>
      <c r="J344" s="74">
        <f t="shared" si="33"/>
        <v>97.04795032215893</v>
      </c>
      <c r="K344" s="39">
        <f t="shared" si="35"/>
        <v>151.9652433295925</v>
      </c>
      <c r="L344" s="122">
        <f t="shared" si="37"/>
        <v>0.08086490148110145</v>
      </c>
    </row>
    <row r="345" spans="1:12" ht="20.25" customHeight="1">
      <c r="A345" s="132"/>
      <c r="B345" s="132"/>
      <c r="C345" s="25">
        <v>4010</v>
      </c>
      <c r="D345" s="13" t="s">
        <v>235</v>
      </c>
      <c r="E345" s="61">
        <v>171615.81</v>
      </c>
      <c r="F345" s="75">
        <v>96</v>
      </c>
      <c r="G345" s="61">
        <v>254232</v>
      </c>
      <c r="H345" s="61">
        <v>256700</v>
      </c>
      <c r="I345" s="61">
        <v>250564.02</v>
      </c>
      <c r="J345" s="74">
        <f t="shared" si="33"/>
        <v>97.60966887417219</v>
      </c>
      <c r="K345" s="39">
        <f t="shared" si="35"/>
        <v>146.00287700766032</v>
      </c>
      <c r="L345" s="119">
        <f t="shared" si="37"/>
        <v>0.9747954386018067</v>
      </c>
    </row>
    <row r="346" spans="1:12" ht="21" customHeight="1">
      <c r="A346" s="132"/>
      <c r="B346" s="132"/>
      <c r="C346" s="25">
        <v>4040</v>
      </c>
      <c r="D346" s="13" t="s">
        <v>259</v>
      </c>
      <c r="E346" s="61">
        <v>5868.66</v>
      </c>
      <c r="F346" s="75">
        <v>100</v>
      </c>
      <c r="G346" s="61">
        <v>14600</v>
      </c>
      <c r="H346" s="61">
        <v>18203</v>
      </c>
      <c r="I346" s="61">
        <v>18202.04</v>
      </c>
      <c r="J346" s="74">
        <f t="shared" si="33"/>
        <v>99.9947261440422</v>
      </c>
      <c r="K346" s="39">
        <f t="shared" si="35"/>
        <v>310.15666267938514</v>
      </c>
      <c r="L346" s="119">
        <f t="shared" si="37"/>
        <v>0.07081330178709472</v>
      </c>
    </row>
    <row r="347" spans="1:12" ht="21" customHeight="1">
      <c r="A347" s="132"/>
      <c r="B347" s="132"/>
      <c r="C347" s="25">
        <v>4110</v>
      </c>
      <c r="D347" s="13" t="s">
        <v>252</v>
      </c>
      <c r="E347" s="61">
        <v>28571.86</v>
      </c>
      <c r="F347" s="75">
        <v>86</v>
      </c>
      <c r="G347" s="61">
        <v>48245</v>
      </c>
      <c r="H347" s="61">
        <v>52787</v>
      </c>
      <c r="I347" s="61">
        <v>48763.65</v>
      </c>
      <c r="J347" s="74">
        <f t="shared" si="33"/>
        <v>92.37814234565329</v>
      </c>
      <c r="K347" s="39">
        <f t="shared" si="35"/>
        <v>170.670197880012</v>
      </c>
      <c r="L347" s="119">
        <f t="shared" si="37"/>
        <v>0.18971033267096768</v>
      </c>
    </row>
    <row r="348" spans="1:12" ht="11.25">
      <c r="A348" s="132"/>
      <c r="B348" s="132"/>
      <c r="C348" s="25">
        <v>4120</v>
      </c>
      <c r="D348" s="13" t="s">
        <v>41</v>
      </c>
      <c r="E348" s="61">
        <v>3207.07</v>
      </c>
      <c r="F348" s="75">
        <v>87</v>
      </c>
      <c r="G348" s="61">
        <v>7342</v>
      </c>
      <c r="H348" s="61">
        <v>5952</v>
      </c>
      <c r="I348" s="61">
        <v>5489.18</v>
      </c>
      <c r="J348" s="74">
        <f t="shared" si="33"/>
        <v>92.22412634408602</v>
      </c>
      <c r="K348" s="39">
        <f t="shared" si="35"/>
        <v>171.158721200348</v>
      </c>
      <c r="L348" s="119">
        <f t="shared" si="37"/>
        <v>0.021355131617317866</v>
      </c>
    </row>
    <row r="349" spans="1:12" ht="11.25">
      <c r="A349" s="132"/>
      <c r="B349" s="132"/>
      <c r="C349" s="25">
        <v>4440</v>
      </c>
      <c r="D349" s="13" t="s">
        <v>96</v>
      </c>
      <c r="E349" s="61">
        <v>13190</v>
      </c>
      <c r="F349" s="75">
        <v>100</v>
      </c>
      <c r="G349" s="61">
        <v>19251</v>
      </c>
      <c r="H349" s="61">
        <v>18521</v>
      </c>
      <c r="I349" s="61">
        <v>18517.82</v>
      </c>
      <c r="J349" s="74">
        <f t="shared" si="33"/>
        <v>99.9828303007397</v>
      </c>
      <c r="K349" s="39">
        <f t="shared" si="35"/>
        <v>140.392873388931</v>
      </c>
      <c r="L349" s="119">
        <f t="shared" si="37"/>
        <v>0.0720418137801641</v>
      </c>
    </row>
    <row r="350" spans="1:12" ht="11.25">
      <c r="A350" s="132"/>
      <c r="B350" s="131">
        <v>80123</v>
      </c>
      <c r="C350" s="36"/>
      <c r="D350" s="2" t="s">
        <v>102</v>
      </c>
      <c r="E350" s="68">
        <f>SUM(E351:E356)</f>
        <v>140358.00999999998</v>
      </c>
      <c r="F350" s="71">
        <v>100</v>
      </c>
      <c r="G350" s="68">
        <f>SUM(G351:G356)</f>
        <v>0</v>
      </c>
      <c r="H350" s="68">
        <f>SUM(H351:H356)</f>
        <v>0</v>
      </c>
      <c r="I350" s="68">
        <f>SUM(I351:I356)</f>
        <v>0</v>
      </c>
      <c r="J350" s="71"/>
      <c r="K350" s="3"/>
      <c r="L350" s="118"/>
    </row>
    <row r="351" spans="1:12" ht="29.25" customHeight="1">
      <c r="A351" s="132"/>
      <c r="B351" s="132"/>
      <c r="C351" s="25">
        <v>3020</v>
      </c>
      <c r="D351" s="13" t="s">
        <v>247</v>
      </c>
      <c r="E351" s="61">
        <v>8660.64</v>
      </c>
      <c r="F351" s="75">
        <v>100</v>
      </c>
      <c r="G351" s="61"/>
      <c r="H351" s="61"/>
      <c r="I351" s="61"/>
      <c r="J351" s="75"/>
      <c r="K351" s="39"/>
      <c r="L351" s="119"/>
    </row>
    <row r="352" spans="1:12" ht="20.25" customHeight="1">
      <c r="A352" s="132"/>
      <c r="B352" s="132"/>
      <c r="C352" s="25">
        <v>4010</v>
      </c>
      <c r="D352" s="13" t="s">
        <v>235</v>
      </c>
      <c r="E352" s="61">
        <v>90867.02</v>
      </c>
      <c r="F352" s="75">
        <v>100</v>
      </c>
      <c r="G352" s="61"/>
      <c r="H352" s="61"/>
      <c r="I352" s="61"/>
      <c r="J352" s="75"/>
      <c r="K352" s="39"/>
      <c r="L352" s="119"/>
    </row>
    <row r="353" spans="1:12" ht="21.75" customHeight="1">
      <c r="A353" s="132"/>
      <c r="B353" s="132"/>
      <c r="C353" s="25">
        <v>4040</v>
      </c>
      <c r="D353" s="13" t="s">
        <v>259</v>
      </c>
      <c r="E353" s="61">
        <v>12927.15</v>
      </c>
      <c r="F353" s="75">
        <v>100</v>
      </c>
      <c r="G353" s="61"/>
      <c r="H353" s="61"/>
      <c r="I353" s="61"/>
      <c r="J353" s="75"/>
      <c r="K353" s="39"/>
      <c r="L353" s="119"/>
    </row>
    <row r="354" spans="1:12" ht="24" customHeight="1">
      <c r="A354" s="132"/>
      <c r="B354" s="132"/>
      <c r="C354" s="25">
        <v>4110</v>
      </c>
      <c r="D354" s="13" t="s">
        <v>252</v>
      </c>
      <c r="E354" s="61">
        <v>18565.31</v>
      </c>
      <c r="F354" s="75">
        <v>100</v>
      </c>
      <c r="G354" s="61"/>
      <c r="H354" s="61"/>
      <c r="I354" s="61"/>
      <c r="J354" s="75"/>
      <c r="K354" s="39"/>
      <c r="L354" s="119"/>
    </row>
    <row r="355" spans="1:12" ht="11.25">
      <c r="A355" s="132"/>
      <c r="B355" s="132"/>
      <c r="C355" s="25">
        <v>4120</v>
      </c>
      <c r="D355" s="13" t="s">
        <v>41</v>
      </c>
      <c r="E355" s="61">
        <v>1542.93</v>
      </c>
      <c r="F355" s="75">
        <v>100</v>
      </c>
      <c r="G355" s="61"/>
      <c r="H355" s="61"/>
      <c r="I355" s="61"/>
      <c r="J355" s="75"/>
      <c r="K355" s="39"/>
      <c r="L355" s="119"/>
    </row>
    <row r="356" spans="1:12" ht="11.25">
      <c r="A356" s="132"/>
      <c r="B356" s="132"/>
      <c r="C356" s="25">
        <v>4440</v>
      </c>
      <c r="D356" s="13" t="s">
        <v>96</v>
      </c>
      <c r="E356" s="61">
        <v>7794.96</v>
      </c>
      <c r="F356" s="75">
        <v>100</v>
      </c>
      <c r="G356" s="61"/>
      <c r="H356" s="61"/>
      <c r="I356" s="61"/>
      <c r="J356" s="75"/>
      <c r="K356" s="39"/>
      <c r="L356" s="119"/>
    </row>
    <row r="357" spans="1:12" ht="11.25">
      <c r="A357" s="132"/>
      <c r="B357" s="133">
        <v>80130</v>
      </c>
      <c r="C357" s="36"/>
      <c r="D357" s="2" t="s">
        <v>103</v>
      </c>
      <c r="E357" s="68">
        <f>SUM(E358:E396)</f>
        <v>2484432.1</v>
      </c>
      <c r="F357" s="71">
        <v>98</v>
      </c>
      <c r="G357" s="68">
        <f>SUM(G358:G396)</f>
        <v>736149.7</v>
      </c>
      <c r="H357" s="68">
        <f>SUM(H358:H396)</f>
        <v>788053.99</v>
      </c>
      <c r="I357" s="68">
        <f>SUM(I358:I396)</f>
        <v>755254.1300000002</v>
      </c>
      <c r="J357" s="73">
        <f t="shared" si="33"/>
        <v>95.83786638780933</v>
      </c>
      <c r="K357" s="3">
        <f t="shared" si="35"/>
        <v>30.399467548338322</v>
      </c>
      <c r="L357" s="118">
        <f>(I357/$I$691)*100</f>
        <v>2.93824420964022</v>
      </c>
    </row>
    <row r="358" spans="1:12" ht="30.75" customHeight="1">
      <c r="A358" s="132"/>
      <c r="B358" s="130"/>
      <c r="C358" s="25">
        <v>3020</v>
      </c>
      <c r="D358" s="13" t="s">
        <v>247</v>
      </c>
      <c r="E358" s="61">
        <v>8838.77</v>
      </c>
      <c r="F358" s="75">
        <v>98</v>
      </c>
      <c r="G358" s="61">
        <v>7449</v>
      </c>
      <c r="H358" s="61">
        <v>8009</v>
      </c>
      <c r="I358" s="61">
        <v>7673.95</v>
      </c>
      <c r="J358" s="75">
        <f t="shared" si="33"/>
        <v>95.81658134598577</v>
      </c>
      <c r="K358" s="39">
        <f t="shared" si="35"/>
        <v>86.8214695031096</v>
      </c>
      <c r="L358" s="119"/>
    </row>
    <row r="359" spans="1:12" ht="21.75" customHeight="1">
      <c r="A359" s="132"/>
      <c r="B359" s="130"/>
      <c r="C359" s="25">
        <v>4010</v>
      </c>
      <c r="D359" s="13" t="s">
        <v>235</v>
      </c>
      <c r="E359" s="61">
        <v>181894.83</v>
      </c>
      <c r="F359" s="75">
        <v>96</v>
      </c>
      <c r="G359" s="61">
        <v>163650</v>
      </c>
      <c r="H359" s="61">
        <v>156870</v>
      </c>
      <c r="I359" s="61">
        <v>152941.96</v>
      </c>
      <c r="J359" s="75">
        <f t="shared" si="33"/>
        <v>97.49599031044814</v>
      </c>
      <c r="K359" s="39">
        <f t="shared" si="35"/>
        <v>84.08263170536513</v>
      </c>
      <c r="L359" s="119">
        <f>(I359/$I$691)*100</f>
        <v>0.5950061185114287</v>
      </c>
    </row>
    <row r="360" spans="1:12" ht="21.75" customHeight="1">
      <c r="A360" s="132"/>
      <c r="B360" s="130"/>
      <c r="C360" s="25">
        <v>4017</v>
      </c>
      <c r="D360" s="13" t="s">
        <v>235</v>
      </c>
      <c r="E360" s="61">
        <v>5964.42</v>
      </c>
      <c r="F360" s="75">
        <v>100</v>
      </c>
      <c r="G360" s="61">
        <v>78566.3</v>
      </c>
      <c r="H360" s="61">
        <v>84276.45</v>
      </c>
      <c r="I360" s="61">
        <v>81983.16</v>
      </c>
      <c r="J360" s="75">
        <f t="shared" si="33"/>
        <v>97.27884836155297</v>
      </c>
      <c r="K360" s="39">
        <f t="shared" si="35"/>
        <v>1374.5370044363074</v>
      </c>
      <c r="L360" s="119">
        <f aca="true" t="shared" si="38" ref="L360:L419">(I360/$I$691)*100</f>
        <v>0.3189476701809067</v>
      </c>
    </row>
    <row r="361" spans="1:12" ht="21.75" customHeight="1">
      <c r="A361" s="132"/>
      <c r="B361" s="130"/>
      <c r="C361" s="25">
        <v>4019</v>
      </c>
      <c r="D361" s="13" t="s">
        <v>235</v>
      </c>
      <c r="E361" s="61">
        <v>1052.54</v>
      </c>
      <c r="F361" s="75">
        <v>100</v>
      </c>
      <c r="G361" s="61">
        <v>13864.64</v>
      </c>
      <c r="H361" s="61">
        <v>3519.44</v>
      </c>
      <c r="I361" s="61">
        <v>3469.54</v>
      </c>
      <c r="J361" s="75">
        <f t="shared" si="33"/>
        <v>98.58216079830882</v>
      </c>
      <c r="K361" s="39">
        <f t="shared" si="35"/>
        <v>329.6349782431072</v>
      </c>
      <c r="L361" s="119">
        <f t="shared" si="38"/>
        <v>0.01349791468881491</v>
      </c>
    </row>
    <row r="362" spans="1:12" ht="21" customHeight="1">
      <c r="A362" s="132"/>
      <c r="B362" s="130"/>
      <c r="C362" s="25">
        <v>4040</v>
      </c>
      <c r="D362" s="13" t="s">
        <v>259</v>
      </c>
      <c r="E362" s="61">
        <v>16156.78</v>
      </c>
      <c r="F362" s="75">
        <v>100</v>
      </c>
      <c r="G362" s="61">
        <v>22230</v>
      </c>
      <c r="H362" s="61">
        <v>16951</v>
      </c>
      <c r="I362" s="61">
        <v>16950.82</v>
      </c>
      <c r="J362" s="75">
        <f t="shared" si="33"/>
        <v>99.99893811574539</v>
      </c>
      <c r="K362" s="39">
        <f t="shared" si="35"/>
        <v>104.91459313056191</v>
      </c>
      <c r="L362" s="119">
        <f t="shared" si="38"/>
        <v>0.06594554963063046</v>
      </c>
    </row>
    <row r="363" spans="1:12" ht="21.75" customHeight="1">
      <c r="A363" s="132"/>
      <c r="B363" s="130"/>
      <c r="C363" s="25">
        <v>4110</v>
      </c>
      <c r="D363" s="13" t="s">
        <v>252</v>
      </c>
      <c r="E363" s="61">
        <v>31664.31</v>
      </c>
      <c r="F363" s="75">
        <v>92</v>
      </c>
      <c r="G363" s="61">
        <v>32760</v>
      </c>
      <c r="H363" s="61">
        <v>32760</v>
      </c>
      <c r="I363" s="61">
        <v>30211.5</v>
      </c>
      <c r="J363" s="75">
        <f t="shared" si="33"/>
        <v>92.22069597069597</v>
      </c>
      <c r="K363" s="39">
        <f t="shared" si="35"/>
        <v>95.41183749148489</v>
      </c>
      <c r="L363" s="119">
        <f t="shared" si="38"/>
        <v>0.11753496129778924</v>
      </c>
    </row>
    <row r="364" spans="1:12" ht="21.75" customHeight="1">
      <c r="A364" s="132"/>
      <c r="B364" s="130"/>
      <c r="C364" s="25">
        <v>4117</v>
      </c>
      <c r="D364" s="13" t="s">
        <v>252</v>
      </c>
      <c r="E364" s="61">
        <v>923.58</v>
      </c>
      <c r="F364" s="75">
        <v>90</v>
      </c>
      <c r="G364" s="61">
        <v>13654.82</v>
      </c>
      <c r="H364" s="61">
        <v>19946.25</v>
      </c>
      <c r="I364" s="61">
        <v>19872.56</v>
      </c>
      <c r="J364" s="75">
        <f t="shared" si="33"/>
        <v>99.6305571222661</v>
      </c>
      <c r="K364" s="39">
        <f t="shared" si="35"/>
        <v>2151.6879967084606</v>
      </c>
      <c r="L364" s="119">
        <f t="shared" si="38"/>
        <v>0.07731230063015722</v>
      </c>
    </row>
    <row r="365" spans="1:12" ht="21.75" customHeight="1">
      <c r="A365" s="132"/>
      <c r="B365" s="130"/>
      <c r="C365" s="25">
        <v>4119</v>
      </c>
      <c r="D365" s="13" t="s">
        <v>252</v>
      </c>
      <c r="E365" s="61">
        <v>162.98</v>
      </c>
      <c r="F365" s="75">
        <v>90</v>
      </c>
      <c r="G365" s="61">
        <v>2409.68</v>
      </c>
      <c r="H365" s="61">
        <v>779.28</v>
      </c>
      <c r="I365" s="61">
        <v>766.44</v>
      </c>
      <c r="J365" s="75">
        <f t="shared" si="33"/>
        <v>98.35232522328305</v>
      </c>
      <c r="K365" s="39">
        <f t="shared" si="35"/>
        <v>470.26629034237334</v>
      </c>
      <c r="L365" s="119">
        <f t="shared" si="38"/>
        <v>0.0029817617707521174</v>
      </c>
    </row>
    <row r="366" spans="1:12" ht="11.25">
      <c r="A366" s="132"/>
      <c r="B366" s="130"/>
      <c r="C366" s="25">
        <v>4120</v>
      </c>
      <c r="D366" s="13" t="s">
        <v>41</v>
      </c>
      <c r="E366" s="61">
        <v>2377.84</v>
      </c>
      <c r="F366" s="75">
        <v>87</v>
      </c>
      <c r="G366" s="61">
        <v>4694</v>
      </c>
      <c r="H366" s="61">
        <v>2774</v>
      </c>
      <c r="I366" s="61">
        <v>2573.13</v>
      </c>
      <c r="J366" s="74">
        <f t="shared" si="33"/>
        <v>92.7588320115357</v>
      </c>
      <c r="K366" s="39">
        <f t="shared" si="35"/>
        <v>108.21291592369546</v>
      </c>
      <c r="L366" s="119">
        <f t="shared" si="38"/>
        <v>0.01001051702047831</v>
      </c>
    </row>
    <row r="367" spans="1:12" ht="11.25">
      <c r="A367" s="132"/>
      <c r="B367" s="130"/>
      <c r="C367" s="25">
        <v>4127</v>
      </c>
      <c r="D367" s="13" t="s">
        <v>41</v>
      </c>
      <c r="E367" s="61">
        <v>126.88</v>
      </c>
      <c r="F367" s="75">
        <v>86</v>
      </c>
      <c r="G367" s="61">
        <v>1924.88</v>
      </c>
      <c r="H367" s="61">
        <v>2190.63</v>
      </c>
      <c r="I367" s="61">
        <v>2024.14</v>
      </c>
      <c r="J367" s="74">
        <f t="shared" si="33"/>
        <v>92.39990322418666</v>
      </c>
      <c r="K367" s="39">
        <f t="shared" si="35"/>
        <v>1595.3184110971</v>
      </c>
      <c r="L367" s="119">
        <f t="shared" si="38"/>
        <v>0.007874723749608828</v>
      </c>
    </row>
    <row r="368" spans="1:12" ht="11.25">
      <c r="A368" s="132"/>
      <c r="B368" s="130"/>
      <c r="C368" s="25">
        <v>4129</v>
      </c>
      <c r="D368" s="13" t="s">
        <v>41</v>
      </c>
      <c r="E368" s="61">
        <v>22.42</v>
      </c>
      <c r="F368" s="75">
        <v>86</v>
      </c>
      <c r="G368" s="61">
        <v>339.68</v>
      </c>
      <c r="H368" s="61">
        <v>92.19</v>
      </c>
      <c r="I368" s="61">
        <v>87.83</v>
      </c>
      <c r="J368" s="74">
        <f t="shared" si="33"/>
        <v>95.27063672849549</v>
      </c>
      <c r="K368" s="39">
        <f t="shared" si="35"/>
        <v>391.74843889384476</v>
      </c>
      <c r="L368" s="119">
        <f t="shared" si="38"/>
        <v>0.00034169424393971925</v>
      </c>
    </row>
    <row r="369" spans="1:12" ht="22.5">
      <c r="A369" s="132"/>
      <c r="B369" s="130"/>
      <c r="C369" s="25">
        <v>4170</v>
      </c>
      <c r="D369" s="13" t="s">
        <v>30</v>
      </c>
      <c r="E369" s="61">
        <v>6759</v>
      </c>
      <c r="F369" s="75">
        <v>97</v>
      </c>
      <c r="G369" s="61">
        <v>3000</v>
      </c>
      <c r="H369" s="61">
        <v>3000</v>
      </c>
      <c r="I369" s="61">
        <v>590</v>
      </c>
      <c r="J369" s="74">
        <f t="shared" si="33"/>
        <v>19.666666666666664</v>
      </c>
      <c r="K369" s="39">
        <f t="shared" si="35"/>
        <v>8.729101938156532</v>
      </c>
      <c r="L369" s="119">
        <f t="shared" si="38"/>
        <v>0.0022953387672143273</v>
      </c>
    </row>
    <row r="370" spans="1:12" ht="20.25" customHeight="1">
      <c r="A370" s="132"/>
      <c r="B370" s="130"/>
      <c r="C370" s="25">
        <v>4177</v>
      </c>
      <c r="D370" s="13" t="s">
        <v>30</v>
      </c>
      <c r="E370" s="61">
        <v>17017</v>
      </c>
      <c r="F370" s="75">
        <v>97</v>
      </c>
      <c r="G370" s="61">
        <v>65849.5</v>
      </c>
      <c r="H370" s="61">
        <v>40490.6</v>
      </c>
      <c r="I370" s="61">
        <v>40485.5</v>
      </c>
      <c r="J370" s="74">
        <f t="shared" si="33"/>
        <v>99.98740448400369</v>
      </c>
      <c r="K370" s="39">
        <f t="shared" si="35"/>
        <v>237.9120879120879</v>
      </c>
      <c r="L370" s="119">
        <f t="shared" si="38"/>
        <v>0.1575049790848401</v>
      </c>
    </row>
    <row r="371" spans="1:12" ht="22.5">
      <c r="A371" s="132"/>
      <c r="B371" s="130"/>
      <c r="C371" s="25">
        <v>4179</v>
      </c>
      <c r="D371" s="13" t="s">
        <v>30</v>
      </c>
      <c r="E371" s="61">
        <v>3003</v>
      </c>
      <c r="F371" s="75">
        <v>44</v>
      </c>
      <c r="G371" s="61">
        <v>11620.5</v>
      </c>
      <c r="H371" s="61">
        <v>7145.4</v>
      </c>
      <c r="I371" s="61">
        <v>7144.5</v>
      </c>
      <c r="J371" s="74">
        <f t="shared" si="33"/>
        <v>99.98740448400369</v>
      </c>
      <c r="K371" s="39">
        <f t="shared" si="35"/>
        <v>237.9120879120879</v>
      </c>
      <c r="L371" s="119">
        <f t="shared" si="38"/>
        <v>0.02779499630908943</v>
      </c>
    </row>
    <row r="372" spans="1:12" ht="22.5">
      <c r="A372" s="132"/>
      <c r="B372" s="130"/>
      <c r="C372" s="25">
        <v>4210</v>
      </c>
      <c r="D372" s="13" t="s">
        <v>14</v>
      </c>
      <c r="E372" s="61">
        <v>41157.92</v>
      </c>
      <c r="F372" s="75">
        <v>79</v>
      </c>
      <c r="G372" s="61">
        <v>62700</v>
      </c>
      <c r="H372" s="61">
        <v>88700</v>
      </c>
      <c r="I372" s="61">
        <v>85039.26</v>
      </c>
      <c r="J372" s="74">
        <f t="shared" si="33"/>
        <v>95.87289740698985</v>
      </c>
      <c r="K372" s="39">
        <f t="shared" si="35"/>
        <v>206.6170010535032</v>
      </c>
      <c r="L372" s="119">
        <f t="shared" si="38"/>
        <v>0.3308371359546079</v>
      </c>
    </row>
    <row r="373" spans="1:12" ht="20.25" customHeight="1">
      <c r="A373" s="132"/>
      <c r="B373" s="130"/>
      <c r="C373" s="25">
        <v>4217</v>
      </c>
      <c r="D373" s="13" t="s">
        <v>14</v>
      </c>
      <c r="E373" s="61">
        <v>11288.5</v>
      </c>
      <c r="F373" s="75">
        <v>91</v>
      </c>
      <c r="G373" s="61">
        <v>30975.71</v>
      </c>
      <c r="H373" s="61">
        <v>3476.66</v>
      </c>
      <c r="I373" s="61">
        <v>2162.07</v>
      </c>
      <c r="J373" s="74">
        <f t="shared" si="33"/>
        <v>62.188134588944564</v>
      </c>
      <c r="K373" s="39">
        <f t="shared" si="35"/>
        <v>19.15285467511184</v>
      </c>
      <c r="L373" s="119">
        <f t="shared" si="38"/>
        <v>0.008411327268527257</v>
      </c>
    </row>
    <row r="374" spans="1:12" ht="20.25" customHeight="1">
      <c r="A374" s="132"/>
      <c r="B374" s="130"/>
      <c r="C374" s="25">
        <v>4219</v>
      </c>
      <c r="D374" s="13" t="s">
        <v>14</v>
      </c>
      <c r="E374" s="61">
        <v>1992.09</v>
      </c>
      <c r="F374" s="75">
        <v>91</v>
      </c>
      <c r="G374" s="61">
        <v>5466.29</v>
      </c>
      <c r="H374" s="61">
        <v>166.83</v>
      </c>
      <c r="I374" s="61">
        <v>68.9</v>
      </c>
      <c r="J374" s="74">
        <f t="shared" si="33"/>
        <v>41.29952646406522</v>
      </c>
      <c r="K374" s="39">
        <f t="shared" si="35"/>
        <v>3.4586790757445702</v>
      </c>
      <c r="L374" s="119">
        <f t="shared" si="38"/>
        <v>0.00026804888315435114</v>
      </c>
    </row>
    <row r="375" spans="1:12" ht="33.75">
      <c r="A375" s="132"/>
      <c r="B375" s="130"/>
      <c r="C375" s="25">
        <v>4240</v>
      </c>
      <c r="D375" s="13" t="s">
        <v>94</v>
      </c>
      <c r="E375" s="61"/>
      <c r="F375" s="75"/>
      <c r="G375" s="61">
        <v>13794.3</v>
      </c>
      <c r="H375" s="61">
        <v>2000</v>
      </c>
      <c r="I375" s="61">
        <v>500</v>
      </c>
      <c r="J375" s="74">
        <f t="shared" si="33"/>
        <v>25</v>
      </c>
      <c r="K375" s="39"/>
      <c r="L375" s="119">
        <f t="shared" si="38"/>
        <v>0.0019452023450968875</v>
      </c>
    </row>
    <row r="376" spans="1:12" ht="33.75">
      <c r="A376" s="132"/>
      <c r="B376" s="130"/>
      <c r="C376" s="25">
        <v>4247</v>
      </c>
      <c r="D376" s="13" t="s">
        <v>94</v>
      </c>
      <c r="E376" s="61">
        <v>62648.37</v>
      </c>
      <c r="F376" s="75">
        <v>100</v>
      </c>
      <c r="G376" s="61">
        <v>24399.85</v>
      </c>
      <c r="H376" s="61">
        <v>7842.47</v>
      </c>
      <c r="I376" s="61">
        <v>5968.54</v>
      </c>
      <c r="J376" s="74">
        <f t="shared" si="33"/>
        <v>76.10535966347337</v>
      </c>
      <c r="K376" s="39">
        <f t="shared" si="35"/>
        <v>9.527047551277072</v>
      </c>
      <c r="L376" s="119">
        <f t="shared" si="38"/>
        <v>0.023220036009609153</v>
      </c>
    </row>
    <row r="377" spans="1:12" ht="33.75">
      <c r="A377" s="132"/>
      <c r="B377" s="130"/>
      <c r="C377" s="25">
        <v>4249</v>
      </c>
      <c r="D377" s="13" t="s">
        <v>94</v>
      </c>
      <c r="E377" s="61">
        <v>11055.6</v>
      </c>
      <c r="F377" s="75">
        <v>100</v>
      </c>
      <c r="G377" s="61">
        <v>4305.85</v>
      </c>
      <c r="H377" s="61">
        <v>207.53</v>
      </c>
      <c r="I377" s="61">
        <v>158</v>
      </c>
      <c r="J377" s="74">
        <f t="shared" si="33"/>
        <v>76.13357104996868</v>
      </c>
      <c r="K377" s="39">
        <f t="shared" si="35"/>
        <v>1.4291399833568508</v>
      </c>
      <c r="L377" s="119">
        <f t="shared" si="38"/>
        <v>0.0006146839410506164</v>
      </c>
    </row>
    <row r="378" spans="1:12" ht="11.25">
      <c r="A378" s="132"/>
      <c r="B378" s="130"/>
      <c r="C378" s="25">
        <v>4260</v>
      </c>
      <c r="D378" s="13" t="s">
        <v>15</v>
      </c>
      <c r="E378" s="61">
        <v>3244.15</v>
      </c>
      <c r="F378" s="75">
        <v>100</v>
      </c>
      <c r="G378" s="61">
        <v>13500</v>
      </c>
      <c r="H378" s="61">
        <v>13500</v>
      </c>
      <c r="I378" s="61">
        <v>13143.06</v>
      </c>
      <c r="J378" s="75">
        <f t="shared" si="33"/>
        <v>97.356</v>
      </c>
      <c r="K378" s="39">
        <f t="shared" si="35"/>
        <v>405.13108210162903</v>
      </c>
      <c r="L378" s="119">
        <f t="shared" si="38"/>
        <v>0.0511318222674982</v>
      </c>
    </row>
    <row r="379" spans="1:12" ht="15" customHeight="1">
      <c r="A379" s="132"/>
      <c r="B379" s="130"/>
      <c r="C379" s="25">
        <v>4270</v>
      </c>
      <c r="D379" s="13" t="s">
        <v>17</v>
      </c>
      <c r="E379" s="61">
        <v>467.4</v>
      </c>
      <c r="F379" s="75">
        <v>70</v>
      </c>
      <c r="G379" s="61">
        <v>5000</v>
      </c>
      <c r="H379" s="61">
        <v>3980</v>
      </c>
      <c r="I379" s="61">
        <v>2935.63</v>
      </c>
      <c r="J379" s="74">
        <f t="shared" si="33"/>
        <v>73.75954773869347</v>
      </c>
      <c r="K379" s="39">
        <f t="shared" si="35"/>
        <v>628.076593923834</v>
      </c>
      <c r="L379" s="119">
        <f t="shared" si="38"/>
        <v>0.011420788720673553</v>
      </c>
    </row>
    <row r="380" spans="1:12" ht="13.5" customHeight="1">
      <c r="A380" s="132"/>
      <c r="B380" s="130"/>
      <c r="C380" s="25">
        <v>4280</v>
      </c>
      <c r="D380" s="13" t="s">
        <v>70</v>
      </c>
      <c r="E380" s="61">
        <v>1155</v>
      </c>
      <c r="F380" s="75">
        <v>89</v>
      </c>
      <c r="G380" s="61">
        <v>1300</v>
      </c>
      <c r="H380" s="61">
        <v>1300</v>
      </c>
      <c r="I380" s="61">
        <v>705</v>
      </c>
      <c r="J380" s="75">
        <f t="shared" si="33"/>
        <v>54.230769230769226</v>
      </c>
      <c r="K380" s="39">
        <f t="shared" si="35"/>
        <v>61.038961038961034</v>
      </c>
      <c r="L380" s="119">
        <f t="shared" si="38"/>
        <v>0.0027427353065866116</v>
      </c>
    </row>
    <row r="381" spans="1:12" ht="11.25" customHeight="1">
      <c r="A381" s="132"/>
      <c r="B381" s="130"/>
      <c r="C381" s="25">
        <v>4300</v>
      </c>
      <c r="D381" s="13" t="s">
        <v>19</v>
      </c>
      <c r="E381" s="61">
        <v>60908.43</v>
      </c>
      <c r="F381" s="75">
        <v>99</v>
      </c>
      <c r="G381" s="61">
        <v>35990</v>
      </c>
      <c r="H381" s="61">
        <v>36680</v>
      </c>
      <c r="I381" s="61">
        <v>35245.23</v>
      </c>
      <c r="J381" s="74">
        <f t="shared" si="33"/>
        <v>96.08841330425301</v>
      </c>
      <c r="K381" s="39">
        <f t="shared" si="35"/>
        <v>57.86593087360814</v>
      </c>
      <c r="L381" s="119">
        <f t="shared" si="38"/>
        <v>0.13711820809895836</v>
      </c>
    </row>
    <row r="382" spans="1:12" ht="11.25" customHeight="1">
      <c r="A382" s="132"/>
      <c r="B382" s="130"/>
      <c r="C382" s="25">
        <v>4307</v>
      </c>
      <c r="D382" s="13" t="s">
        <v>19</v>
      </c>
      <c r="E382" s="61">
        <v>5365.56</v>
      </c>
      <c r="F382" s="75">
        <v>91</v>
      </c>
      <c r="G382" s="61">
        <v>79054</v>
      </c>
      <c r="H382" s="61">
        <v>121990.11</v>
      </c>
      <c r="I382" s="61">
        <v>121229.95</v>
      </c>
      <c r="J382" s="74">
        <f t="shared" si="33"/>
        <v>99.37686751819471</v>
      </c>
      <c r="K382" s="39">
        <f t="shared" si="35"/>
        <v>2259.4090831152757</v>
      </c>
      <c r="L382" s="119">
        <f t="shared" si="38"/>
        <v>0.4716335660719569</v>
      </c>
    </row>
    <row r="383" spans="1:12" ht="11.25" customHeight="1">
      <c r="A383" s="132"/>
      <c r="B383" s="130"/>
      <c r="C383" s="25">
        <v>4309</v>
      </c>
      <c r="D383" s="13" t="s">
        <v>19</v>
      </c>
      <c r="E383" s="61">
        <v>946.86</v>
      </c>
      <c r="F383" s="75">
        <v>91</v>
      </c>
      <c r="G383" s="61">
        <v>13950.7</v>
      </c>
      <c r="H383" s="61">
        <v>7537.15</v>
      </c>
      <c r="I383" s="61">
        <v>7515.31</v>
      </c>
      <c r="J383" s="74">
        <f t="shared" si="33"/>
        <v>99.7102353011417</v>
      </c>
      <c r="K383" s="39">
        <f t="shared" si="35"/>
        <v>793.7086792134</v>
      </c>
      <c r="L383" s="119">
        <f t="shared" si="38"/>
        <v>0.029237597272260184</v>
      </c>
    </row>
    <row r="384" spans="1:12" ht="12.75" customHeight="1">
      <c r="A384" s="132"/>
      <c r="B384" s="130"/>
      <c r="C384" s="25">
        <v>4350</v>
      </c>
      <c r="D384" s="13" t="s">
        <v>72</v>
      </c>
      <c r="E384" s="61">
        <v>2208.58</v>
      </c>
      <c r="F384" s="75">
        <v>100</v>
      </c>
      <c r="G384" s="61">
        <v>1500</v>
      </c>
      <c r="H384" s="61">
        <v>1500</v>
      </c>
      <c r="I384" s="61">
        <v>720</v>
      </c>
      <c r="J384" s="74">
        <f t="shared" si="33"/>
        <v>48</v>
      </c>
      <c r="K384" s="39">
        <f aca="true" t="shared" si="39" ref="K384:K447">(I384/E384)*100</f>
        <v>32.600132211647306</v>
      </c>
      <c r="L384" s="119">
        <f t="shared" si="38"/>
        <v>0.002801091376939518</v>
      </c>
    </row>
    <row r="385" spans="1:12" ht="43.5" customHeight="1">
      <c r="A385" s="132"/>
      <c r="B385" s="130"/>
      <c r="C385" s="25">
        <v>4370</v>
      </c>
      <c r="D385" s="13" t="s">
        <v>295</v>
      </c>
      <c r="E385" s="61">
        <v>1658.65</v>
      </c>
      <c r="F385" s="75">
        <v>83</v>
      </c>
      <c r="G385" s="61">
        <v>1800</v>
      </c>
      <c r="H385" s="61">
        <v>1800</v>
      </c>
      <c r="I385" s="61">
        <v>1226.03</v>
      </c>
      <c r="J385" s="74">
        <f t="shared" si="33"/>
        <v>68.11277777777778</v>
      </c>
      <c r="K385" s="39">
        <f t="shared" si="39"/>
        <v>73.91734241702589</v>
      </c>
      <c r="L385" s="119">
        <f t="shared" si="38"/>
        <v>0.0047697528623182744</v>
      </c>
    </row>
    <row r="386" spans="1:12" ht="11.25">
      <c r="A386" s="132"/>
      <c r="B386" s="130"/>
      <c r="C386" s="25">
        <v>4410</v>
      </c>
      <c r="D386" s="13" t="s">
        <v>95</v>
      </c>
      <c r="E386" s="61">
        <v>476.52</v>
      </c>
      <c r="F386" s="75">
        <v>48</v>
      </c>
      <c r="G386" s="61">
        <v>1200</v>
      </c>
      <c r="H386" s="61">
        <v>1200</v>
      </c>
      <c r="I386" s="61">
        <v>639.89</v>
      </c>
      <c r="J386" s="74">
        <f t="shared" si="33"/>
        <v>53.32416666666666</v>
      </c>
      <c r="K386" s="39">
        <f t="shared" si="39"/>
        <v>134.28397548896166</v>
      </c>
      <c r="L386" s="119">
        <f t="shared" si="38"/>
        <v>0.002489431057208095</v>
      </c>
    </row>
    <row r="387" spans="1:12" ht="9.75" customHeight="1">
      <c r="A387" s="132"/>
      <c r="B387" s="130"/>
      <c r="C387" s="25">
        <v>4430</v>
      </c>
      <c r="D387" s="13" t="s">
        <v>33</v>
      </c>
      <c r="E387" s="61">
        <v>631</v>
      </c>
      <c r="F387" s="75">
        <v>100</v>
      </c>
      <c r="G387" s="61">
        <v>700</v>
      </c>
      <c r="H387" s="61">
        <v>1660</v>
      </c>
      <c r="I387" s="61">
        <v>1660</v>
      </c>
      <c r="J387" s="74">
        <f t="shared" si="33"/>
        <v>100</v>
      </c>
      <c r="K387" s="39">
        <f t="shared" si="39"/>
        <v>263.07448494453246</v>
      </c>
      <c r="L387" s="119">
        <f t="shared" si="38"/>
        <v>0.0064580717857216675</v>
      </c>
    </row>
    <row r="388" spans="1:12" ht="11.25">
      <c r="A388" s="132"/>
      <c r="B388" s="130"/>
      <c r="C388" s="25">
        <v>4440</v>
      </c>
      <c r="D388" s="13" t="s">
        <v>96</v>
      </c>
      <c r="E388" s="61">
        <v>10489.74</v>
      </c>
      <c r="F388" s="75">
        <v>100</v>
      </c>
      <c r="G388" s="61"/>
      <c r="H388" s="61">
        <v>9009</v>
      </c>
      <c r="I388" s="61">
        <v>8710.31</v>
      </c>
      <c r="J388" s="75">
        <f t="shared" si="33"/>
        <v>96.68453768453767</v>
      </c>
      <c r="K388" s="39">
        <f t="shared" si="39"/>
        <v>83.03647182866305</v>
      </c>
      <c r="L388" s="119">
        <f t="shared" si="38"/>
        <v>0.03388663087704174</v>
      </c>
    </row>
    <row r="389" spans="1:12" ht="35.25" customHeight="1">
      <c r="A389" s="132"/>
      <c r="B389" s="130"/>
      <c r="C389" s="25">
        <v>4520</v>
      </c>
      <c r="D389" s="13" t="s">
        <v>228</v>
      </c>
      <c r="E389" s="61"/>
      <c r="F389" s="75"/>
      <c r="G389" s="61">
        <v>1000</v>
      </c>
      <c r="H389" s="61">
        <v>1000</v>
      </c>
      <c r="I389" s="61">
        <v>468</v>
      </c>
      <c r="J389" s="75">
        <f t="shared" si="33"/>
        <v>46.800000000000004</v>
      </c>
      <c r="K389" s="39"/>
      <c r="L389" s="119">
        <f t="shared" si="38"/>
        <v>0.0018207093950106867</v>
      </c>
    </row>
    <row r="390" spans="1:12" ht="45.75" customHeight="1">
      <c r="A390" s="132"/>
      <c r="B390" s="130"/>
      <c r="C390" s="25">
        <v>4700</v>
      </c>
      <c r="D390" s="13" t="s">
        <v>257</v>
      </c>
      <c r="E390" s="61">
        <v>550</v>
      </c>
      <c r="F390" s="75">
        <v>100</v>
      </c>
      <c r="G390" s="61">
        <v>500</v>
      </c>
      <c r="H390" s="61">
        <v>500</v>
      </c>
      <c r="I390" s="61">
        <v>200</v>
      </c>
      <c r="J390" s="74">
        <f t="shared" si="33"/>
        <v>40</v>
      </c>
      <c r="K390" s="39">
        <f t="shared" si="39"/>
        <v>36.36363636363637</v>
      </c>
      <c r="L390" s="119">
        <f t="shared" si="38"/>
        <v>0.0007780809380387552</v>
      </c>
    </row>
    <row r="391" spans="1:12" ht="30.75" customHeight="1">
      <c r="A391" s="132"/>
      <c r="B391" s="130"/>
      <c r="C391" s="25">
        <v>6050</v>
      </c>
      <c r="D391" s="13" t="s">
        <v>294</v>
      </c>
      <c r="E391" s="61"/>
      <c r="F391" s="75"/>
      <c r="G391" s="61"/>
      <c r="H391" s="61">
        <v>47800</v>
      </c>
      <c r="I391" s="61">
        <v>47783.92</v>
      </c>
      <c r="J391" s="74">
        <f t="shared" si="33"/>
        <v>99.96635983263597</v>
      </c>
      <c r="K391" s="39"/>
      <c r="L391" s="119">
        <f t="shared" si="38"/>
        <v>0.18589878648384414</v>
      </c>
    </row>
    <row r="392" spans="1:12" ht="28.5" customHeight="1">
      <c r="A392" s="132"/>
      <c r="B392" s="143"/>
      <c r="C392" s="25">
        <v>6057</v>
      </c>
      <c r="D392" s="13" t="s">
        <v>294</v>
      </c>
      <c r="E392" s="61">
        <v>1589418.43</v>
      </c>
      <c r="F392" s="75">
        <v>100</v>
      </c>
      <c r="G392" s="61"/>
      <c r="H392" s="61"/>
      <c r="I392" s="61"/>
      <c r="J392" s="74"/>
      <c r="K392" s="39"/>
      <c r="L392" s="119">
        <f t="shared" si="38"/>
        <v>0</v>
      </c>
    </row>
    <row r="393" spans="1:12" ht="27.75" customHeight="1">
      <c r="A393" s="132"/>
      <c r="B393" s="143"/>
      <c r="C393" s="25">
        <v>6059</v>
      </c>
      <c r="D393" s="13" t="s">
        <v>294</v>
      </c>
      <c r="E393" s="61">
        <v>393894.71</v>
      </c>
      <c r="F393" s="75">
        <v>99</v>
      </c>
      <c r="G393" s="61"/>
      <c r="H393" s="61"/>
      <c r="I393" s="61"/>
      <c r="J393" s="74"/>
      <c r="K393" s="39"/>
      <c r="L393" s="119">
        <f t="shared" si="38"/>
        <v>0</v>
      </c>
    </row>
    <row r="394" spans="1:12" ht="30" customHeight="1">
      <c r="A394" s="132"/>
      <c r="B394" s="143"/>
      <c r="C394" s="25">
        <v>6060</v>
      </c>
      <c r="D394" s="13" t="s">
        <v>231</v>
      </c>
      <c r="E394" s="61"/>
      <c r="F394" s="75"/>
      <c r="G394" s="61">
        <v>5000</v>
      </c>
      <c r="H394" s="61">
        <v>5000</v>
      </c>
      <c r="I394" s="61"/>
      <c r="J394" s="74"/>
      <c r="K394" s="39"/>
      <c r="L394" s="119">
        <f t="shared" si="38"/>
        <v>0</v>
      </c>
    </row>
    <row r="395" spans="1:12" ht="29.25" customHeight="1">
      <c r="A395" s="132"/>
      <c r="B395" s="143"/>
      <c r="C395" s="25">
        <v>6067</v>
      </c>
      <c r="D395" s="13" t="s">
        <v>231</v>
      </c>
      <c r="E395" s="61">
        <v>7573.7</v>
      </c>
      <c r="F395" s="75">
        <v>74</v>
      </c>
      <c r="G395" s="61">
        <v>10200</v>
      </c>
      <c r="H395" s="61">
        <v>39558.48</v>
      </c>
      <c r="I395" s="61">
        <v>39558.48</v>
      </c>
      <c r="J395" s="74">
        <f t="shared" si="33"/>
        <v>100</v>
      </c>
      <c r="K395" s="39">
        <f t="shared" si="39"/>
        <v>522.3137964271097</v>
      </c>
      <c r="L395" s="119">
        <f t="shared" si="38"/>
        <v>0.15389849612893666</v>
      </c>
    </row>
    <row r="396" spans="1:12" ht="30.75" customHeight="1">
      <c r="A396" s="132"/>
      <c r="B396" s="138"/>
      <c r="C396" s="25">
        <v>6069</v>
      </c>
      <c r="D396" s="13" t="s">
        <v>231</v>
      </c>
      <c r="E396" s="61">
        <v>1336.54</v>
      </c>
      <c r="F396" s="75">
        <v>74</v>
      </c>
      <c r="G396" s="61">
        <v>1800</v>
      </c>
      <c r="H396" s="61">
        <v>12841.52</v>
      </c>
      <c r="I396" s="61">
        <v>12841.52</v>
      </c>
      <c r="J396" s="74">
        <f>(I396/H396)*100</f>
        <v>100</v>
      </c>
      <c r="K396" s="39">
        <f t="shared" si="39"/>
        <v>960.803268140123</v>
      </c>
      <c r="L396" s="119">
        <f t="shared" si="38"/>
        <v>0.049958709637217165</v>
      </c>
    </row>
    <row r="397" spans="1:12" ht="30.75" customHeight="1">
      <c r="A397" s="132"/>
      <c r="B397" s="131">
        <v>80146</v>
      </c>
      <c r="C397" s="36"/>
      <c r="D397" s="2" t="s">
        <v>280</v>
      </c>
      <c r="E397" s="68">
        <f>SUM(E398:E400)</f>
        <v>20669.31</v>
      </c>
      <c r="F397" s="71">
        <v>57</v>
      </c>
      <c r="G397" s="68">
        <f>SUM(G398:G400)</f>
        <v>25367</v>
      </c>
      <c r="H397" s="68">
        <f>SUM(H398:H400)</f>
        <v>25367</v>
      </c>
      <c r="I397" s="68">
        <f>SUM(I398:I400)</f>
        <v>18576.16</v>
      </c>
      <c r="J397" s="73">
        <f>(I397/H397)*100</f>
        <v>73.22962904561044</v>
      </c>
      <c r="K397" s="3">
        <f t="shared" si="39"/>
        <v>89.87315009547972</v>
      </c>
      <c r="L397" s="125">
        <f t="shared" si="38"/>
        <v>0.07226877998978999</v>
      </c>
    </row>
    <row r="398" spans="1:12" ht="12" customHeight="1">
      <c r="A398" s="132"/>
      <c r="B398" s="132"/>
      <c r="C398" s="25">
        <v>4210</v>
      </c>
      <c r="D398" s="13" t="s">
        <v>14</v>
      </c>
      <c r="E398" s="61">
        <v>899.95</v>
      </c>
      <c r="F398" s="75">
        <v>14</v>
      </c>
      <c r="G398" s="61">
        <v>3000</v>
      </c>
      <c r="H398" s="61">
        <v>3700</v>
      </c>
      <c r="I398" s="61">
        <v>3425.25</v>
      </c>
      <c r="J398" s="74">
        <f>(I398/H398)*100</f>
        <v>92.57432432432432</v>
      </c>
      <c r="K398" s="39">
        <f t="shared" si="39"/>
        <v>380.604478026557</v>
      </c>
      <c r="L398" s="122">
        <f t="shared" si="38"/>
        <v>0.01332560866508623</v>
      </c>
    </row>
    <row r="399" spans="1:12" ht="11.25">
      <c r="A399" s="132"/>
      <c r="B399" s="132"/>
      <c r="C399" s="25">
        <v>4300</v>
      </c>
      <c r="D399" s="13" t="s">
        <v>104</v>
      </c>
      <c r="E399" s="61">
        <v>18042.21</v>
      </c>
      <c r="F399" s="75">
        <v>66</v>
      </c>
      <c r="G399" s="61">
        <v>19300</v>
      </c>
      <c r="H399" s="61">
        <v>18600</v>
      </c>
      <c r="I399" s="61">
        <v>13759.72</v>
      </c>
      <c r="J399" s="74">
        <f>(I399/H399)*100</f>
        <v>73.97698924731182</v>
      </c>
      <c r="K399" s="39">
        <f t="shared" si="39"/>
        <v>76.2640496923603</v>
      </c>
      <c r="L399" s="122">
        <f t="shared" si="38"/>
        <v>0.05353087922375309</v>
      </c>
    </row>
    <row r="400" spans="1:12" ht="22.5">
      <c r="A400" s="132"/>
      <c r="B400" s="132"/>
      <c r="C400" s="25">
        <v>4410</v>
      </c>
      <c r="D400" s="13" t="s">
        <v>64</v>
      </c>
      <c r="E400" s="61">
        <v>1727.15</v>
      </c>
      <c r="F400" s="75">
        <v>63</v>
      </c>
      <c r="G400" s="61">
        <v>3067</v>
      </c>
      <c r="H400" s="61">
        <v>3067</v>
      </c>
      <c r="I400" s="61">
        <v>1391.19</v>
      </c>
      <c r="J400" s="75">
        <f>(I400/H400)*100</f>
        <v>45.35996087381807</v>
      </c>
      <c r="K400" s="39">
        <f t="shared" si="39"/>
        <v>80.54830211620299</v>
      </c>
      <c r="L400" s="122">
        <f t="shared" si="38"/>
        <v>0.005412292100950678</v>
      </c>
    </row>
    <row r="401" spans="1:12" ht="11.25">
      <c r="A401" s="132"/>
      <c r="B401" s="133">
        <v>80148</v>
      </c>
      <c r="C401" s="25"/>
      <c r="D401" s="2" t="s">
        <v>175</v>
      </c>
      <c r="E401" s="68">
        <f>E402+E403+E404+E405+E406+E410+E407+E408+E409</f>
        <v>170099.04</v>
      </c>
      <c r="F401" s="71">
        <v>97</v>
      </c>
      <c r="G401" s="68">
        <f>G402+G403+G404+G405+G406+G410+G407+G408+G409</f>
        <v>89627.58</v>
      </c>
      <c r="H401" s="68">
        <f>H402+H403+H404+H405+H406+H410+H407+H408+H409</f>
        <v>87265.57999999999</v>
      </c>
      <c r="I401" s="68">
        <f>I402+I403+I404+I405+I406+I410+I407+I408+I409</f>
        <v>82622.28000000001</v>
      </c>
      <c r="J401" s="71">
        <f aca="true" t="shared" si="40" ref="J401:J410">(I401/H401)*100</f>
        <v>94.67911632513074</v>
      </c>
      <c r="K401" s="3">
        <f t="shared" si="39"/>
        <v>48.57304309301217</v>
      </c>
      <c r="L401" s="125">
        <f t="shared" si="38"/>
        <v>0.32143410562650343</v>
      </c>
    </row>
    <row r="402" spans="1:12" ht="33.75" customHeight="1">
      <c r="A402" s="132"/>
      <c r="B402" s="134"/>
      <c r="C402" s="25">
        <v>3020</v>
      </c>
      <c r="D402" s="13" t="s">
        <v>247</v>
      </c>
      <c r="E402" s="61">
        <v>1111.89</v>
      </c>
      <c r="F402" s="75">
        <v>54</v>
      </c>
      <c r="G402" s="61">
        <v>700</v>
      </c>
      <c r="H402" s="61">
        <v>700</v>
      </c>
      <c r="I402" s="61">
        <v>292.08</v>
      </c>
      <c r="J402" s="75">
        <f t="shared" si="40"/>
        <v>41.72571428571428</v>
      </c>
      <c r="K402" s="39">
        <f t="shared" si="39"/>
        <v>26.2687855813075</v>
      </c>
      <c r="L402" s="122">
        <f t="shared" si="38"/>
        <v>0.0011363094019117977</v>
      </c>
    </row>
    <row r="403" spans="1:12" ht="22.5">
      <c r="A403" s="132"/>
      <c r="B403" s="134"/>
      <c r="C403" s="25">
        <v>4010</v>
      </c>
      <c r="D403" s="13" t="s">
        <v>235</v>
      </c>
      <c r="E403" s="61">
        <v>121253.78</v>
      </c>
      <c r="F403" s="75">
        <v>99</v>
      </c>
      <c r="G403" s="61">
        <v>54648.4</v>
      </c>
      <c r="H403" s="61">
        <v>55068.4</v>
      </c>
      <c r="I403" s="61">
        <v>53873.89</v>
      </c>
      <c r="J403" s="75">
        <f t="shared" si="40"/>
        <v>97.83086125618321</v>
      </c>
      <c r="K403" s="39">
        <f t="shared" si="39"/>
        <v>44.43068908862058</v>
      </c>
      <c r="L403" s="125">
        <f t="shared" si="38"/>
        <v>0.20959123433498353</v>
      </c>
    </row>
    <row r="404" spans="1:12" ht="22.5" customHeight="1">
      <c r="A404" s="132"/>
      <c r="B404" s="134"/>
      <c r="C404" s="25">
        <v>4040</v>
      </c>
      <c r="D404" s="13" t="s">
        <v>259</v>
      </c>
      <c r="E404" s="61">
        <v>9681.42</v>
      </c>
      <c r="F404" s="75">
        <v>100</v>
      </c>
      <c r="G404" s="61">
        <v>10156</v>
      </c>
      <c r="H404" s="61">
        <v>10274</v>
      </c>
      <c r="I404" s="61">
        <v>10273.1</v>
      </c>
      <c r="J404" s="75">
        <f t="shared" si="40"/>
        <v>99.99124002335994</v>
      </c>
      <c r="K404" s="39">
        <f t="shared" si="39"/>
        <v>106.11150017249535</v>
      </c>
      <c r="L404" s="125"/>
    </row>
    <row r="405" spans="1:12" ht="22.5">
      <c r="A405" s="132"/>
      <c r="B405" s="134"/>
      <c r="C405" s="25">
        <v>4110</v>
      </c>
      <c r="D405" s="13" t="s">
        <v>252</v>
      </c>
      <c r="E405" s="61">
        <v>21986.04</v>
      </c>
      <c r="F405" s="75">
        <v>97</v>
      </c>
      <c r="G405" s="61">
        <v>12519.43</v>
      </c>
      <c r="H405" s="61">
        <v>11019.43</v>
      </c>
      <c r="I405" s="61">
        <v>10115.25</v>
      </c>
      <c r="J405" s="75">
        <f t="shared" si="40"/>
        <v>91.79467540517068</v>
      </c>
      <c r="K405" s="39">
        <f t="shared" si="39"/>
        <v>46.00760300627125</v>
      </c>
      <c r="L405" s="125"/>
    </row>
    <row r="406" spans="1:12" ht="11.25">
      <c r="A406" s="132"/>
      <c r="B406" s="134"/>
      <c r="C406" s="25">
        <v>4120</v>
      </c>
      <c r="D406" s="13" t="s">
        <v>41</v>
      </c>
      <c r="E406" s="61">
        <v>2540.73</v>
      </c>
      <c r="F406" s="75">
        <v>76</v>
      </c>
      <c r="G406" s="61">
        <v>1703.75</v>
      </c>
      <c r="H406" s="61">
        <v>303.75</v>
      </c>
      <c r="I406" s="61">
        <v>292.08</v>
      </c>
      <c r="J406" s="75">
        <f t="shared" si="40"/>
        <v>96.15802469135802</v>
      </c>
      <c r="K406" s="39">
        <f t="shared" si="39"/>
        <v>11.495908656173619</v>
      </c>
      <c r="L406" s="125"/>
    </row>
    <row r="407" spans="1:12" ht="22.5" customHeight="1">
      <c r="A407" s="132"/>
      <c r="B407" s="134"/>
      <c r="C407" s="25">
        <v>4210</v>
      </c>
      <c r="D407" s="13" t="s">
        <v>258</v>
      </c>
      <c r="E407" s="61">
        <v>4212.41</v>
      </c>
      <c r="F407" s="75">
        <v>96</v>
      </c>
      <c r="G407" s="61">
        <v>3000</v>
      </c>
      <c r="H407" s="61">
        <v>3000</v>
      </c>
      <c r="I407" s="61">
        <v>2675.63</v>
      </c>
      <c r="J407" s="75">
        <f t="shared" si="40"/>
        <v>89.18766666666667</v>
      </c>
      <c r="K407" s="39">
        <f t="shared" si="39"/>
        <v>63.517796225913436</v>
      </c>
      <c r="L407" s="125"/>
    </row>
    <row r="408" spans="1:12" ht="11.25">
      <c r="A408" s="132"/>
      <c r="B408" s="134"/>
      <c r="C408" s="25">
        <v>4260</v>
      </c>
      <c r="D408" s="13" t="s">
        <v>15</v>
      </c>
      <c r="E408" s="61">
        <v>3021.52</v>
      </c>
      <c r="F408" s="75">
        <v>89</v>
      </c>
      <c r="G408" s="61">
        <v>3500</v>
      </c>
      <c r="H408" s="61">
        <v>3500</v>
      </c>
      <c r="I408" s="61">
        <v>2308.77</v>
      </c>
      <c r="J408" s="75">
        <f t="shared" si="40"/>
        <v>65.96485714285714</v>
      </c>
      <c r="K408" s="39">
        <f t="shared" si="39"/>
        <v>76.4108792925415</v>
      </c>
      <c r="L408" s="125"/>
    </row>
    <row r="409" spans="1:12" ht="11.25">
      <c r="A409" s="132"/>
      <c r="B409" s="134"/>
      <c r="C409" s="25">
        <v>4300</v>
      </c>
      <c r="D409" s="13" t="s">
        <v>109</v>
      </c>
      <c r="E409" s="61">
        <v>405.9</v>
      </c>
      <c r="F409" s="75">
        <v>78</v>
      </c>
      <c r="G409" s="61">
        <v>1000</v>
      </c>
      <c r="H409" s="61">
        <v>1000</v>
      </c>
      <c r="I409" s="61">
        <v>603.62</v>
      </c>
      <c r="J409" s="75">
        <f t="shared" si="40"/>
        <v>60.362</v>
      </c>
      <c r="K409" s="39">
        <f t="shared" si="39"/>
        <v>148.71150529687117</v>
      </c>
      <c r="L409" s="125"/>
    </row>
    <row r="410" spans="1:12" ht="11.25">
      <c r="A410" s="132"/>
      <c r="B410" s="135"/>
      <c r="C410" s="25">
        <v>4440</v>
      </c>
      <c r="D410" s="13" t="s">
        <v>96</v>
      </c>
      <c r="E410" s="61">
        <v>5885.35</v>
      </c>
      <c r="F410" s="75">
        <v>92</v>
      </c>
      <c r="G410" s="61">
        <v>2400</v>
      </c>
      <c r="H410" s="61">
        <v>2400</v>
      </c>
      <c r="I410" s="61">
        <v>2187.86</v>
      </c>
      <c r="J410" s="75">
        <f t="shared" si="40"/>
        <v>91.16083333333333</v>
      </c>
      <c r="K410" s="39">
        <f t="shared" si="39"/>
        <v>37.17467950079435</v>
      </c>
      <c r="L410" s="125"/>
    </row>
    <row r="411" spans="1:12" ht="21">
      <c r="A411" s="132"/>
      <c r="B411" s="131">
        <v>80195</v>
      </c>
      <c r="C411" s="36"/>
      <c r="D411" s="2" t="s">
        <v>25</v>
      </c>
      <c r="E411" s="68">
        <f>SUM(E412:E414)</f>
        <v>66441.20999999999</v>
      </c>
      <c r="F411" s="71">
        <v>99</v>
      </c>
      <c r="G411" s="68">
        <f>SUM(G412:G414)</f>
        <v>65413.22</v>
      </c>
      <c r="H411" s="68">
        <f>SUM(H412:H414)</f>
        <v>65521.22</v>
      </c>
      <c r="I411" s="68">
        <f>SUM(I412:I414)</f>
        <v>65420.42</v>
      </c>
      <c r="J411" s="73">
        <f>(I411/H411)*100</f>
        <v>99.84615671075721</v>
      </c>
      <c r="K411" s="3">
        <f t="shared" si="39"/>
        <v>98.4636191905596</v>
      </c>
      <c r="L411" s="125">
        <f t="shared" si="38"/>
        <v>0.2545119088024466</v>
      </c>
    </row>
    <row r="412" spans="1:12" ht="22.5">
      <c r="A412" s="132"/>
      <c r="B412" s="132"/>
      <c r="C412" s="25">
        <v>4170</v>
      </c>
      <c r="D412" s="13" t="s">
        <v>30</v>
      </c>
      <c r="E412" s="61">
        <v>1651.2</v>
      </c>
      <c r="F412" s="75">
        <v>69</v>
      </c>
      <c r="G412" s="61">
        <v>400</v>
      </c>
      <c r="H412" s="61">
        <v>508</v>
      </c>
      <c r="I412" s="61">
        <v>507.2</v>
      </c>
      <c r="J412" s="75">
        <f aca="true" t="shared" si="41" ref="J412:J417">(I412/H412)*100</f>
        <v>99.84251968503936</v>
      </c>
      <c r="K412" s="39">
        <f t="shared" si="39"/>
        <v>30.717054263565892</v>
      </c>
      <c r="L412" s="122">
        <f t="shared" si="38"/>
        <v>0.0019732132588662827</v>
      </c>
    </row>
    <row r="413" spans="1:12" ht="22.5">
      <c r="A413" s="132"/>
      <c r="B413" s="132"/>
      <c r="C413" s="25">
        <v>4300</v>
      </c>
      <c r="D413" s="13" t="s">
        <v>19</v>
      </c>
      <c r="E413" s="61">
        <v>119.2</v>
      </c>
      <c r="F413" s="75">
        <v>50</v>
      </c>
      <c r="G413" s="61">
        <v>100</v>
      </c>
      <c r="H413" s="61">
        <v>100</v>
      </c>
      <c r="I413" s="61"/>
      <c r="J413" s="75"/>
      <c r="K413" s="39"/>
      <c r="L413" s="122">
        <f t="shared" si="38"/>
        <v>0</v>
      </c>
    </row>
    <row r="414" spans="1:12" ht="11.25">
      <c r="A414" s="132"/>
      <c r="B414" s="132"/>
      <c r="C414" s="25">
        <v>4440</v>
      </c>
      <c r="D414" s="13" t="s">
        <v>96</v>
      </c>
      <c r="E414" s="61">
        <v>64670.81</v>
      </c>
      <c r="F414" s="75">
        <v>100</v>
      </c>
      <c r="G414" s="61">
        <v>64913.22</v>
      </c>
      <c r="H414" s="61">
        <v>64913.22</v>
      </c>
      <c r="I414" s="61">
        <v>64913.22</v>
      </c>
      <c r="J414" s="75">
        <f t="shared" si="41"/>
        <v>100</v>
      </c>
      <c r="K414" s="39">
        <f t="shared" si="39"/>
        <v>100.37483680813648</v>
      </c>
      <c r="L414" s="125">
        <f t="shared" si="38"/>
        <v>0.2525386955435804</v>
      </c>
    </row>
    <row r="415" spans="1:12" ht="24" customHeight="1">
      <c r="A415" s="139" t="s">
        <v>105</v>
      </c>
      <c r="B415" s="2"/>
      <c r="C415" s="2"/>
      <c r="D415" s="2" t="s">
        <v>106</v>
      </c>
      <c r="E415" s="68">
        <f>E419+E433+E416</f>
        <v>96481.24</v>
      </c>
      <c r="F415" s="71">
        <v>94</v>
      </c>
      <c r="G415" s="68">
        <f>G416+G419+G433</f>
        <v>104399</v>
      </c>
      <c r="H415" s="68">
        <f>H416+H419+H433</f>
        <v>104149</v>
      </c>
      <c r="I415" s="68">
        <f>I416+I419+I433</f>
        <v>96302.68000000001</v>
      </c>
      <c r="J415" s="73">
        <f t="shared" si="41"/>
        <v>92.46625507686105</v>
      </c>
      <c r="K415" s="3">
        <f t="shared" si="39"/>
        <v>99.81492775175775</v>
      </c>
      <c r="L415" s="125">
        <f t="shared" si="38"/>
        <v>0.3746563979502303</v>
      </c>
    </row>
    <row r="416" spans="1:12" ht="23.25" customHeight="1">
      <c r="A416" s="140"/>
      <c r="B416" s="129">
        <v>85153</v>
      </c>
      <c r="C416" s="2"/>
      <c r="D416" s="2" t="s">
        <v>142</v>
      </c>
      <c r="E416" s="68">
        <f>E417+E418</f>
        <v>3647</v>
      </c>
      <c r="F416" s="71">
        <v>91</v>
      </c>
      <c r="G416" s="68">
        <f>G417+G418</f>
        <v>5000</v>
      </c>
      <c r="H416" s="68">
        <f>H417+H418</f>
        <v>5000</v>
      </c>
      <c r="I416" s="68">
        <f>I417+I418</f>
        <v>4993.0599999999995</v>
      </c>
      <c r="J416" s="73">
        <f t="shared" si="41"/>
        <v>99.8612</v>
      </c>
      <c r="K416" s="3">
        <f t="shared" si="39"/>
        <v>136.90869207567863</v>
      </c>
      <c r="L416" s="122">
        <f t="shared" si="38"/>
        <v>0.01942502404241893</v>
      </c>
    </row>
    <row r="417" spans="1:12" ht="21" customHeight="1">
      <c r="A417" s="140"/>
      <c r="B417" s="136"/>
      <c r="C417" s="13">
        <v>4210</v>
      </c>
      <c r="D417" s="13" t="s">
        <v>141</v>
      </c>
      <c r="E417" s="61">
        <v>487</v>
      </c>
      <c r="F417" s="75">
        <v>97</v>
      </c>
      <c r="G417" s="61">
        <v>500</v>
      </c>
      <c r="H417" s="61">
        <v>540</v>
      </c>
      <c r="I417" s="61">
        <v>537.06</v>
      </c>
      <c r="J417" s="74">
        <f t="shared" si="41"/>
        <v>99.45555555555555</v>
      </c>
      <c r="K417" s="39">
        <f t="shared" si="39"/>
        <v>110.27926078028747</v>
      </c>
      <c r="L417" s="122">
        <f t="shared" si="38"/>
        <v>0.002089380742915469</v>
      </c>
    </row>
    <row r="418" spans="1:12" ht="20.25" customHeight="1">
      <c r="A418" s="140"/>
      <c r="B418" s="136"/>
      <c r="C418" s="13">
        <v>4300</v>
      </c>
      <c r="D418" s="13" t="s">
        <v>19</v>
      </c>
      <c r="E418" s="61">
        <v>3160</v>
      </c>
      <c r="F418" s="75">
        <v>100</v>
      </c>
      <c r="G418" s="61">
        <v>4500</v>
      </c>
      <c r="H418" s="61">
        <v>4460</v>
      </c>
      <c r="I418" s="61">
        <v>4456</v>
      </c>
      <c r="J418" s="75">
        <v>100</v>
      </c>
      <c r="K418" s="39">
        <f t="shared" si="39"/>
        <v>141.0126582278481</v>
      </c>
      <c r="L418" s="122">
        <f t="shared" si="38"/>
        <v>0.01733564329950346</v>
      </c>
    </row>
    <row r="419" spans="1:12" ht="21" customHeight="1">
      <c r="A419" s="140"/>
      <c r="B419" s="129">
        <v>85154</v>
      </c>
      <c r="C419" s="2"/>
      <c r="D419" s="2" t="s">
        <v>107</v>
      </c>
      <c r="E419" s="59">
        <f>SUM(E420:E432)</f>
        <v>92474.24</v>
      </c>
      <c r="F419" s="65">
        <v>94</v>
      </c>
      <c r="G419" s="59">
        <f>SUM(G420:G432)</f>
        <v>99000</v>
      </c>
      <c r="H419" s="59">
        <f>SUM(H420:H432)</f>
        <v>99000</v>
      </c>
      <c r="I419" s="59">
        <f>SUM(I420:I432)</f>
        <v>91182.32</v>
      </c>
      <c r="J419" s="73">
        <f>(I419/H419)*100</f>
        <v>92.10335353535353</v>
      </c>
      <c r="K419" s="3">
        <f t="shared" si="39"/>
        <v>98.60294066758483</v>
      </c>
      <c r="L419" s="125">
        <f t="shared" si="38"/>
        <v>0.3547361253907497</v>
      </c>
    </row>
    <row r="420" spans="1:12" ht="66.75" customHeight="1">
      <c r="A420" s="140"/>
      <c r="B420" s="130"/>
      <c r="C420" s="13">
        <v>2820</v>
      </c>
      <c r="D420" s="13" t="s">
        <v>286</v>
      </c>
      <c r="E420" s="61">
        <v>19996.81</v>
      </c>
      <c r="F420" s="75">
        <v>100</v>
      </c>
      <c r="G420" s="61">
        <v>20000</v>
      </c>
      <c r="H420" s="61">
        <v>20000</v>
      </c>
      <c r="I420" s="61">
        <v>20000</v>
      </c>
      <c r="J420" s="75">
        <f aca="true" t="shared" si="42" ref="J420:J438">(I420/H420)*100</f>
        <v>100</v>
      </c>
      <c r="K420" s="39">
        <f t="shared" si="39"/>
        <v>100.01595254443083</v>
      </c>
      <c r="L420" s="118"/>
    </row>
    <row r="421" spans="1:12" ht="22.5" customHeight="1">
      <c r="A421" s="140"/>
      <c r="B421" s="130"/>
      <c r="C421" s="13">
        <v>3030</v>
      </c>
      <c r="D421" s="13" t="s">
        <v>284</v>
      </c>
      <c r="E421" s="61">
        <v>700</v>
      </c>
      <c r="F421" s="75">
        <v>70</v>
      </c>
      <c r="G421" s="61">
        <v>1000</v>
      </c>
      <c r="H421" s="61">
        <v>600</v>
      </c>
      <c r="I421" s="61">
        <v>600</v>
      </c>
      <c r="J421" s="75">
        <f t="shared" si="42"/>
        <v>100</v>
      </c>
      <c r="K421" s="39">
        <f t="shared" si="39"/>
        <v>85.71428571428571</v>
      </c>
      <c r="L421" s="118"/>
    </row>
    <row r="422" spans="1:12" ht="21" customHeight="1">
      <c r="A422" s="140"/>
      <c r="B422" s="130"/>
      <c r="C422" s="13">
        <v>4010</v>
      </c>
      <c r="D422" s="13" t="s">
        <v>238</v>
      </c>
      <c r="E422" s="61">
        <v>9878</v>
      </c>
      <c r="F422" s="75">
        <v>100</v>
      </c>
      <c r="G422" s="61">
        <v>10933</v>
      </c>
      <c r="H422" s="61">
        <v>10933</v>
      </c>
      <c r="I422" s="61">
        <v>10933</v>
      </c>
      <c r="J422" s="75">
        <f t="shared" si="42"/>
        <v>100</v>
      </c>
      <c r="K422" s="39">
        <f t="shared" si="39"/>
        <v>110.68029965580078</v>
      </c>
      <c r="L422" s="118"/>
    </row>
    <row r="423" spans="1:12" ht="20.25" customHeight="1">
      <c r="A423" s="140"/>
      <c r="B423" s="130"/>
      <c r="C423" s="13">
        <v>4040</v>
      </c>
      <c r="D423" s="13" t="s">
        <v>259</v>
      </c>
      <c r="E423" s="61">
        <v>795.95</v>
      </c>
      <c r="F423" s="75">
        <v>99</v>
      </c>
      <c r="G423" s="61">
        <v>846</v>
      </c>
      <c r="H423" s="61">
        <v>846</v>
      </c>
      <c r="I423" s="61">
        <v>846</v>
      </c>
      <c r="J423" s="75">
        <f t="shared" si="42"/>
        <v>100</v>
      </c>
      <c r="K423" s="39">
        <f t="shared" si="39"/>
        <v>106.28808342232551</v>
      </c>
      <c r="L423" s="118"/>
    </row>
    <row r="424" spans="1:12" ht="20.25" customHeight="1">
      <c r="A424" s="140"/>
      <c r="B424" s="130"/>
      <c r="C424" s="13">
        <v>4110</v>
      </c>
      <c r="D424" s="13" t="s">
        <v>245</v>
      </c>
      <c r="E424" s="61">
        <v>1853.78</v>
      </c>
      <c r="F424" s="75">
        <v>97</v>
      </c>
      <c r="G424" s="61">
        <v>2128</v>
      </c>
      <c r="H424" s="61">
        <v>2128</v>
      </c>
      <c r="I424" s="61">
        <v>2067.36</v>
      </c>
      <c r="J424" s="75">
        <f t="shared" si="42"/>
        <v>97.15037593984962</v>
      </c>
      <c r="K424" s="39">
        <f t="shared" si="39"/>
        <v>111.52132399745386</v>
      </c>
      <c r="L424" s="118"/>
    </row>
    <row r="425" spans="1:12" ht="23.25" customHeight="1">
      <c r="A425" s="140"/>
      <c r="B425" s="130"/>
      <c r="C425" s="13">
        <v>4120</v>
      </c>
      <c r="D425" s="13" t="s">
        <v>67</v>
      </c>
      <c r="E425" s="61">
        <v>262</v>
      </c>
      <c r="F425" s="75">
        <v>100</v>
      </c>
      <c r="G425" s="61">
        <v>290</v>
      </c>
      <c r="H425" s="61">
        <v>290</v>
      </c>
      <c r="I425" s="61">
        <v>290</v>
      </c>
      <c r="J425" s="74">
        <f t="shared" si="42"/>
        <v>100</v>
      </c>
      <c r="K425" s="39">
        <f t="shared" si="39"/>
        <v>110.68702290076335</v>
      </c>
      <c r="L425" s="118"/>
    </row>
    <row r="426" spans="1:12" ht="21.75" customHeight="1">
      <c r="A426" s="140"/>
      <c r="B426" s="130"/>
      <c r="C426" s="13">
        <v>4170</v>
      </c>
      <c r="D426" s="13" t="s">
        <v>30</v>
      </c>
      <c r="E426" s="61">
        <v>31468</v>
      </c>
      <c r="F426" s="75">
        <v>95</v>
      </c>
      <c r="G426" s="61">
        <v>32756</v>
      </c>
      <c r="H426" s="61">
        <v>26756</v>
      </c>
      <c r="I426" s="61">
        <v>24726</v>
      </c>
      <c r="J426" s="74">
        <f t="shared" si="42"/>
        <v>92.412916728958</v>
      </c>
      <c r="K426" s="39">
        <f t="shared" si="39"/>
        <v>78.57506037879752</v>
      </c>
      <c r="L426" s="118"/>
    </row>
    <row r="427" spans="1:12" ht="19.5" customHeight="1">
      <c r="A427" s="140"/>
      <c r="B427" s="130"/>
      <c r="C427" s="13">
        <v>4210</v>
      </c>
      <c r="D427" s="13" t="s">
        <v>260</v>
      </c>
      <c r="E427" s="61">
        <v>2204.15</v>
      </c>
      <c r="F427" s="75">
        <v>86</v>
      </c>
      <c r="G427" s="61">
        <v>2500</v>
      </c>
      <c r="H427" s="61">
        <v>2650</v>
      </c>
      <c r="I427" s="61">
        <v>2508.9</v>
      </c>
      <c r="J427" s="74">
        <f t="shared" si="42"/>
        <v>94.67547169811321</v>
      </c>
      <c r="K427" s="39">
        <f t="shared" si="39"/>
        <v>113.82619150239321</v>
      </c>
      <c r="L427" s="118"/>
    </row>
    <row r="428" spans="1:12" ht="11.25">
      <c r="A428" s="140"/>
      <c r="B428" s="130"/>
      <c r="C428" s="13">
        <v>4220</v>
      </c>
      <c r="D428" s="13" t="s">
        <v>108</v>
      </c>
      <c r="E428" s="61">
        <v>2939.97</v>
      </c>
      <c r="F428" s="75">
        <v>92</v>
      </c>
      <c r="G428" s="61">
        <v>3022</v>
      </c>
      <c r="H428" s="61">
        <v>3022</v>
      </c>
      <c r="I428" s="61">
        <v>2975.52</v>
      </c>
      <c r="J428" s="74">
        <f t="shared" si="42"/>
        <v>98.46194573130377</v>
      </c>
      <c r="K428" s="39">
        <f t="shared" si="39"/>
        <v>101.20919601220422</v>
      </c>
      <c r="L428" s="118"/>
    </row>
    <row r="429" spans="1:12" ht="11.25">
      <c r="A429" s="140"/>
      <c r="B429" s="130"/>
      <c r="C429" s="13">
        <v>4260</v>
      </c>
      <c r="D429" s="13" t="s">
        <v>15</v>
      </c>
      <c r="E429" s="61">
        <v>100</v>
      </c>
      <c r="F429" s="75">
        <v>100</v>
      </c>
      <c r="G429" s="61"/>
      <c r="H429" s="61"/>
      <c r="I429" s="61"/>
      <c r="J429" s="74"/>
      <c r="K429" s="39"/>
      <c r="L429" s="118"/>
    </row>
    <row r="430" spans="1:12" ht="11.25">
      <c r="A430" s="140"/>
      <c r="B430" s="130"/>
      <c r="C430" s="13">
        <v>4300</v>
      </c>
      <c r="D430" s="13" t="s">
        <v>109</v>
      </c>
      <c r="E430" s="61">
        <v>21732.06</v>
      </c>
      <c r="F430" s="75">
        <v>88</v>
      </c>
      <c r="G430" s="61">
        <v>25000</v>
      </c>
      <c r="H430" s="61">
        <v>31000</v>
      </c>
      <c r="I430" s="61">
        <v>25815.24</v>
      </c>
      <c r="J430" s="74">
        <f t="shared" si="42"/>
        <v>83.27496774193548</v>
      </c>
      <c r="K430" s="39">
        <f t="shared" si="39"/>
        <v>118.78873884942338</v>
      </c>
      <c r="L430" s="118"/>
    </row>
    <row r="431" spans="1:12" ht="44.25" customHeight="1">
      <c r="A431" s="140"/>
      <c r="B431" s="130"/>
      <c r="C431" s="13">
        <v>4370</v>
      </c>
      <c r="D431" s="13" t="s">
        <v>261</v>
      </c>
      <c r="E431" s="61">
        <v>491.52</v>
      </c>
      <c r="F431" s="75">
        <v>73</v>
      </c>
      <c r="G431" s="61">
        <v>525</v>
      </c>
      <c r="H431" s="61">
        <v>525</v>
      </c>
      <c r="I431" s="61">
        <v>420.3</v>
      </c>
      <c r="J431" s="74">
        <f t="shared" si="42"/>
        <v>80.05714285714286</v>
      </c>
      <c r="K431" s="39">
        <f t="shared" si="39"/>
        <v>85.51025390625</v>
      </c>
      <c r="L431" s="118"/>
    </row>
    <row r="432" spans="1:12" ht="31.5" customHeight="1">
      <c r="A432" s="140"/>
      <c r="B432" s="130"/>
      <c r="C432" s="13">
        <v>4400</v>
      </c>
      <c r="D432" s="13" t="s">
        <v>143</v>
      </c>
      <c r="E432" s="61">
        <v>52</v>
      </c>
      <c r="F432" s="75">
        <v>100</v>
      </c>
      <c r="G432" s="61"/>
      <c r="H432" s="61">
        <v>250</v>
      </c>
      <c r="I432" s="61"/>
      <c r="J432" s="74"/>
      <c r="K432" s="39"/>
      <c r="L432" s="118"/>
    </row>
    <row r="433" spans="1:12" ht="25.5" customHeight="1">
      <c r="A433" s="130"/>
      <c r="B433" s="133">
        <v>85195</v>
      </c>
      <c r="C433" s="36"/>
      <c r="D433" s="2" t="s">
        <v>110</v>
      </c>
      <c r="E433" s="59">
        <f>E434+E435+E436+E437+E438</f>
        <v>360</v>
      </c>
      <c r="F433" s="65">
        <v>100</v>
      </c>
      <c r="G433" s="59">
        <f>G434+G435+G436+G437+G438</f>
        <v>399</v>
      </c>
      <c r="H433" s="59">
        <f>H434+H435+H436+H437+H438</f>
        <v>149</v>
      </c>
      <c r="I433" s="59">
        <f>I434+I435+I436+I437+I438</f>
        <v>127.3</v>
      </c>
      <c r="J433" s="71">
        <f t="shared" si="42"/>
        <v>85.43624161073825</v>
      </c>
      <c r="K433" s="3">
        <f t="shared" si="39"/>
        <v>35.36111111111111</v>
      </c>
      <c r="L433" s="118"/>
    </row>
    <row r="434" spans="1:12" ht="23.25" customHeight="1">
      <c r="A434" s="130"/>
      <c r="B434" s="130"/>
      <c r="C434" s="14">
        <v>4010</v>
      </c>
      <c r="D434" s="13" t="s">
        <v>238</v>
      </c>
      <c r="E434" s="62">
        <v>201.6</v>
      </c>
      <c r="F434" s="47">
        <v>100</v>
      </c>
      <c r="G434" s="62">
        <v>210</v>
      </c>
      <c r="H434" s="62"/>
      <c r="I434" s="62"/>
      <c r="J434" s="39"/>
      <c r="K434" s="39"/>
      <c r="L434" s="119"/>
    </row>
    <row r="435" spans="1:12" ht="21.75" customHeight="1">
      <c r="A435" s="130"/>
      <c r="B435" s="130"/>
      <c r="C435" s="14">
        <v>4110</v>
      </c>
      <c r="D435" s="13" t="s">
        <v>245</v>
      </c>
      <c r="E435" s="62">
        <v>34.39</v>
      </c>
      <c r="F435" s="47">
        <v>100</v>
      </c>
      <c r="G435" s="62">
        <v>36</v>
      </c>
      <c r="H435" s="62"/>
      <c r="I435" s="62"/>
      <c r="J435" s="39"/>
      <c r="K435" s="39"/>
      <c r="L435" s="119"/>
    </row>
    <row r="436" spans="1:12" ht="22.5">
      <c r="A436" s="130"/>
      <c r="B436" s="130"/>
      <c r="C436" s="14">
        <v>4120</v>
      </c>
      <c r="D436" s="13" t="s">
        <v>67</v>
      </c>
      <c r="E436" s="62">
        <v>3.36</v>
      </c>
      <c r="F436" s="47">
        <v>100</v>
      </c>
      <c r="G436" s="62">
        <v>5</v>
      </c>
      <c r="H436" s="62"/>
      <c r="I436" s="62"/>
      <c r="J436" s="39"/>
      <c r="K436" s="39"/>
      <c r="L436" s="119"/>
    </row>
    <row r="437" spans="1:12" ht="22.5">
      <c r="A437" s="143"/>
      <c r="B437" s="143"/>
      <c r="C437" s="14">
        <v>4210</v>
      </c>
      <c r="D437" s="13" t="s">
        <v>14</v>
      </c>
      <c r="E437" s="62">
        <v>2</v>
      </c>
      <c r="F437" s="47">
        <v>100</v>
      </c>
      <c r="G437" s="62">
        <v>18</v>
      </c>
      <c r="H437" s="62"/>
      <c r="I437" s="62"/>
      <c r="J437" s="39"/>
      <c r="K437" s="39"/>
      <c r="L437" s="119"/>
    </row>
    <row r="438" spans="1:12" ht="20.25" customHeight="1">
      <c r="A438" s="138"/>
      <c r="B438" s="138"/>
      <c r="C438" s="14">
        <v>4300</v>
      </c>
      <c r="D438" s="13" t="s">
        <v>19</v>
      </c>
      <c r="E438" s="62">
        <v>118.65</v>
      </c>
      <c r="F438" s="47">
        <v>100</v>
      </c>
      <c r="G438" s="62">
        <v>130</v>
      </c>
      <c r="H438" s="62">
        <v>149</v>
      </c>
      <c r="I438" s="62">
        <v>127.3</v>
      </c>
      <c r="J438" s="39">
        <f t="shared" si="42"/>
        <v>85.43624161073825</v>
      </c>
      <c r="K438" s="39">
        <f t="shared" si="39"/>
        <v>107.29034976822587</v>
      </c>
      <c r="L438" s="119"/>
    </row>
    <row r="439" spans="1:12" ht="21.75" customHeight="1">
      <c r="A439" s="139" t="s">
        <v>111</v>
      </c>
      <c r="B439" s="2"/>
      <c r="C439" s="2"/>
      <c r="D439" s="2" t="s">
        <v>112</v>
      </c>
      <c r="E439" s="68">
        <f>E442+E444+E468+E486+E488+E490+E494+E518+E531+E546+E492+E461+E440+E463</f>
        <v>4843624.070000001</v>
      </c>
      <c r="F439" s="71">
        <v>97</v>
      </c>
      <c r="G439" s="68">
        <f>G442+G444+G468+G486+G488+G490+G494+G518+G531+G546+G492+G461+G440+G463</f>
        <v>4953477</v>
      </c>
      <c r="H439" s="68">
        <f>H442+H444+H468+H486+H488+H490+H494+H518+H531+H546+H492+H461+H440+H463</f>
        <v>5057755.57</v>
      </c>
      <c r="I439" s="68">
        <f>I442+I444+I468+I486+I488+I490+I494+I518+I531+I546+I492+I461+I440+I463</f>
        <v>4998979.119999998</v>
      </c>
      <c r="J439" s="73">
        <f>(I439/H439)*100</f>
        <v>98.83789461181885</v>
      </c>
      <c r="K439" s="3">
        <f t="shared" si="39"/>
        <v>103.2074134522995</v>
      </c>
      <c r="L439" s="118">
        <f>(I439/$I$691)*100</f>
        <v>19.448051814628744</v>
      </c>
    </row>
    <row r="440" spans="1:12" ht="23.25" customHeight="1">
      <c r="A440" s="140"/>
      <c r="B440" s="2">
        <v>85201</v>
      </c>
      <c r="C440" s="2"/>
      <c r="D440" s="2" t="s">
        <v>293</v>
      </c>
      <c r="E440" s="68">
        <f>E441</f>
        <v>9353.22</v>
      </c>
      <c r="F440" s="71">
        <v>100</v>
      </c>
      <c r="G440" s="68">
        <f>G441</f>
        <v>19200</v>
      </c>
      <c r="H440" s="68">
        <f>H441</f>
        <v>32524</v>
      </c>
      <c r="I440" s="68">
        <f>I441</f>
        <v>32523.72</v>
      </c>
      <c r="J440" s="73">
        <f>(I440/H440)*100</f>
        <v>99.99913909728201</v>
      </c>
      <c r="K440" s="3">
        <f t="shared" si="39"/>
        <v>347.72752057580175</v>
      </c>
      <c r="L440" s="118">
        <f>(I440/$I$691)*100</f>
        <v>0.1265304328305491</v>
      </c>
    </row>
    <row r="441" spans="1:12" ht="101.25">
      <c r="A441" s="140"/>
      <c r="B441" s="13"/>
      <c r="C441" s="13">
        <v>2900</v>
      </c>
      <c r="D441" s="13" t="s">
        <v>199</v>
      </c>
      <c r="E441" s="15">
        <v>9353.22</v>
      </c>
      <c r="F441" s="39">
        <v>100</v>
      </c>
      <c r="G441" s="15">
        <v>19200</v>
      </c>
      <c r="H441" s="15">
        <v>32524</v>
      </c>
      <c r="I441" s="15">
        <v>32523.72</v>
      </c>
      <c r="J441" s="22">
        <f>(I441/H441)*100</f>
        <v>99.99913909728201</v>
      </c>
      <c r="K441" s="39">
        <f t="shared" si="39"/>
        <v>347.72752057580175</v>
      </c>
      <c r="L441" s="118"/>
    </row>
    <row r="442" spans="1:12" ht="21">
      <c r="A442" s="140"/>
      <c r="B442" s="141">
        <v>85202</v>
      </c>
      <c r="C442" s="2"/>
      <c r="D442" s="2" t="s">
        <v>113</v>
      </c>
      <c r="E442" s="68">
        <f>E443</f>
        <v>479744.38</v>
      </c>
      <c r="F442" s="71">
        <v>100</v>
      </c>
      <c r="G442" s="68">
        <f>G443</f>
        <v>481300</v>
      </c>
      <c r="H442" s="68">
        <f>H443</f>
        <v>437479</v>
      </c>
      <c r="I442" s="68">
        <f>I443</f>
        <v>437479</v>
      </c>
      <c r="J442" s="71">
        <f aca="true" t="shared" si="43" ref="J442:J520">(I442/H442)*100</f>
        <v>100</v>
      </c>
      <c r="K442" s="3">
        <f t="shared" si="39"/>
        <v>91.19002081900365</v>
      </c>
      <c r="L442" s="118">
        <f>(I442/$I$691)*100</f>
        <v>1.7019703534612827</v>
      </c>
    </row>
    <row r="443" spans="1:12" ht="30" customHeight="1">
      <c r="A443" s="140"/>
      <c r="B443" s="141"/>
      <c r="C443" s="13">
        <v>4330</v>
      </c>
      <c r="D443" s="13" t="s">
        <v>262</v>
      </c>
      <c r="E443" s="61">
        <v>479744.38</v>
      </c>
      <c r="F443" s="75">
        <v>100</v>
      </c>
      <c r="G443" s="61">
        <v>481300</v>
      </c>
      <c r="H443" s="61">
        <v>437479</v>
      </c>
      <c r="I443" s="61">
        <v>437479</v>
      </c>
      <c r="J443" s="75">
        <f t="shared" si="43"/>
        <v>100</v>
      </c>
      <c r="K443" s="39">
        <f t="shared" si="39"/>
        <v>91.19002081900365</v>
      </c>
      <c r="L443" s="119">
        <f>(I443/$I$691)*100</f>
        <v>1.7019703534612827</v>
      </c>
    </row>
    <row r="444" spans="1:12" ht="10.5" customHeight="1">
      <c r="A444" s="140"/>
      <c r="B444" s="129">
        <v>85203</v>
      </c>
      <c r="C444" s="2"/>
      <c r="D444" s="2" t="s">
        <v>114</v>
      </c>
      <c r="E444" s="68">
        <f>SUM(E445:E460)</f>
        <v>36406.100000000006</v>
      </c>
      <c r="F444" s="71">
        <v>89</v>
      </c>
      <c r="G444" s="68">
        <f>SUM(G445:G460)</f>
        <v>43628</v>
      </c>
      <c r="H444" s="68">
        <f>SUM(H445:H460)</f>
        <v>39026</v>
      </c>
      <c r="I444" s="68">
        <f>SUM(I445:I460)</f>
        <v>34110.59</v>
      </c>
      <c r="J444" s="73">
        <f t="shared" si="43"/>
        <v>87.4047814277661</v>
      </c>
      <c r="K444" s="3">
        <f t="shared" si="39"/>
        <v>93.69471050181149</v>
      </c>
      <c r="L444" s="125">
        <f>(I444/$I$691)*100</f>
        <v>0.13270399932127686</v>
      </c>
    </row>
    <row r="445" spans="1:12" ht="32.25" customHeight="1">
      <c r="A445" s="140"/>
      <c r="B445" s="136"/>
      <c r="C445" s="13">
        <v>3020</v>
      </c>
      <c r="D445" s="13" t="s">
        <v>263</v>
      </c>
      <c r="E445" s="61">
        <v>99.59</v>
      </c>
      <c r="F445" s="75">
        <v>72</v>
      </c>
      <c r="G445" s="61">
        <v>143</v>
      </c>
      <c r="H445" s="61">
        <v>143</v>
      </c>
      <c r="I445" s="61">
        <v>84.3</v>
      </c>
      <c r="J445" s="74">
        <f t="shared" si="43"/>
        <v>58.951048951048946</v>
      </c>
      <c r="K445" s="39">
        <f t="shared" si="39"/>
        <v>84.64705291695952</v>
      </c>
      <c r="L445" s="122">
        <f aca="true" t="shared" si="44" ref="L445:L466">(I445/$I$691)*100</f>
        <v>0.00032796111538333525</v>
      </c>
    </row>
    <row r="446" spans="1:12" ht="21.75" customHeight="1">
      <c r="A446" s="140"/>
      <c r="B446" s="136"/>
      <c r="C446" s="13">
        <v>4010</v>
      </c>
      <c r="D446" s="13" t="s">
        <v>235</v>
      </c>
      <c r="E446" s="61">
        <v>18678.15</v>
      </c>
      <c r="F446" s="75">
        <v>89</v>
      </c>
      <c r="G446" s="61">
        <v>22056</v>
      </c>
      <c r="H446" s="61">
        <v>17970</v>
      </c>
      <c r="I446" s="61">
        <v>17969.85</v>
      </c>
      <c r="J446" s="74">
        <f t="shared" si="43"/>
        <v>99.99916527545909</v>
      </c>
      <c r="K446" s="39">
        <f t="shared" si="39"/>
        <v>96.20786855229237</v>
      </c>
      <c r="L446" s="122">
        <f t="shared" si="44"/>
        <v>0.06990998872207861</v>
      </c>
    </row>
    <row r="447" spans="1:12" ht="21.75" customHeight="1">
      <c r="A447" s="140"/>
      <c r="B447" s="136"/>
      <c r="C447" s="13">
        <v>4040</v>
      </c>
      <c r="D447" s="13" t="s">
        <v>259</v>
      </c>
      <c r="E447" s="61">
        <v>1443.17</v>
      </c>
      <c r="F447" s="75">
        <v>100</v>
      </c>
      <c r="G447" s="61">
        <v>1545</v>
      </c>
      <c r="H447" s="61">
        <v>1545</v>
      </c>
      <c r="I447" s="61">
        <v>1544.29</v>
      </c>
      <c r="J447" s="75">
        <f t="shared" si="43"/>
        <v>99.95404530744337</v>
      </c>
      <c r="K447" s="39">
        <f t="shared" si="39"/>
        <v>107.00679753597981</v>
      </c>
      <c r="L447" s="122">
        <f t="shared" si="44"/>
        <v>0.006007913059019345</v>
      </c>
    </row>
    <row r="448" spans="1:12" ht="11.25">
      <c r="A448" s="140"/>
      <c r="B448" s="136"/>
      <c r="C448" s="13">
        <v>4110</v>
      </c>
      <c r="D448" s="13" t="s">
        <v>116</v>
      </c>
      <c r="E448" s="61">
        <v>3410.18</v>
      </c>
      <c r="F448" s="75">
        <v>99</v>
      </c>
      <c r="G448" s="61">
        <v>4064</v>
      </c>
      <c r="H448" s="61">
        <v>4064</v>
      </c>
      <c r="I448" s="61">
        <v>3211.44</v>
      </c>
      <c r="J448" s="75">
        <f t="shared" si="43"/>
        <v>79.0216535433071</v>
      </c>
      <c r="K448" s="39">
        <f aca="true" t="shared" si="45" ref="K448:K511">(I448/E448)*100</f>
        <v>94.17215513550605</v>
      </c>
      <c r="L448" s="122">
        <f t="shared" si="44"/>
        <v>0.012493801238275896</v>
      </c>
    </row>
    <row r="449" spans="1:12" ht="22.5">
      <c r="A449" s="140"/>
      <c r="B449" s="136"/>
      <c r="C449" s="13">
        <v>4120</v>
      </c>
      <c r="D449" s="13" t="s">
        <v>67</v>
      </c>
      <c r="E449" s="61">
        <v>492.97</v>
      </c>
      <c r="F449" s="75">
        <v>89</v>
      </c>
      <c r="G449" s="61">
        <v>578</v>
      </c>
      <c r="H449" s="61">
        <v>578</v>
      </c>
      <c r="I449" s="61">
        <v>283.18</v>
      </c>
      <c r="J449" s="74">
        <f t="shared" si="43"/>
        <v>48.99307958477509</v>
      </c>
      <c r="K449" s="39">
        <f t="shared" si="45"/>
        <v>57.44365782907682</v>
      </c>
      <c r="L449" s="122">
        <f t="shared" si="44"/>
        <v>0.0011016848001690733</v>
      </c>
    </row>
    <row r="450" spans="1:12" ht="19.5" customHeight="1">
      <c r="A450" s="140"/>
      <c r="B450" s="136"/>
      <c r="C450" s="13">
        <v>4170</v>
      </c>
      <c r="D450" s="13" t="s">
        <v>30</v>
      </c>
      <c r="E450" s="61"/>
      <c r="F450" s="75"/>
      <c r="G450" s="61">
        <v>140</v>
      </c>
      <c r="H450" s="61">
        <v>140</v>
      </c>
      <c r="I450" s="61"/>
      <c r="J450" s="75">
        <f t="shared" si="43"/>
        <v>0</v>
      </c>
      <c r="K450" s="39"/>
      <c r="L450" s="122">
        <f t="shared" si="44"/>
        <v>0</v>
      </c>
    </row>
    <row r="451" spans="1:12" ht="21.75" customHeight="1">
      <c r="A451" s="140"/>
      <c r="B451" s="136"/>
      <c r="C451" s="13">
        <v>4210</v>
      </c>
      <c r="D451" s="13" t="s">
        <v>14</v>
      </c>
      <c r="E451" s="61">
        <v>678.1</v>
      </c>
      <c r="F451" s="75">
        <v>50</v>
      </c>
      <c r="G451" s="61">
        <v>1343</v>
      </c>
      <c r="H451" s="61">
        <v>1343</v>
      </c>
      <c r="I451" s="61">
        <v>453.56</v>
      </c>
      <c r="J451" s="74">
        <f t="shared" si="43"/>
        <v>33.77215189873418</v>
      </c>
      <c r="K451" s="39">
        <f t="shared" si="45"/>
        <v>66.88688983925675</v>
      </c>
      <c r="L451" s="122">
        <f t="shared" si="44"/>
        <v>0.001764531951284289</v>
      </c>
    </row>
    <row r="452" spans="1:12" ht="11.25">
      <c r="A452" s="140"/>
      <c r="B452" s="136"/>
      <c r="C452" s="13">
        <v>4260</v>
      </c>
      <c r="D452" s="13" t="s">
        <v>117</v>
      </c>
      <c r="E452" s="61">
        <v>6920.85</v>
      </c>
      <c r="F452" s="75">
        <v>96</v>
      </c>
      <c r="G452" s="61">
        <v>7374</v>
      </c>
      <c r="H452" s="61">
        <v>7374</v>
      </c>
      <c r="I452" s="61">
        <v>5830.06</v>
      </c>
      <c r="J452" s="75">
        <f t="shared" si="43"/>
        <v>79.06238133984269</v>
      </c>
      <c r="K452" s="39">
        <f t="shared" si="45"/>
        <v>84.23907468013321</v>
      </c>
      <c r="L452" s="122">
        <f t="shared" si="44"/>
        <v>0.022681292768111122</v>
      </c>
    </row>
    <row r="453" spans="1:12" ht="22.5" customHeight="1">
      <c r="A453" s="140"/>
      <c r="B453" s="136"/>
      <c r="C453" s="13">
        <v>4280</v>
      </c>
      <c r="D453" s="13" t="s">
        <v>70</v>
      </c>
      <c r="E453" s="61">
        <v>35</v>
      </c>
      <c r="F453" s="75">
        <v>88</v>
      </c>
      <c r="G453" s="61">
        <v>40</v>
      </c>
      <c r="H453" s="61">
        <v>60</v>
      </c>
      <c r="I453" s="61">
        <v>30</v>
      </c>
      <c r="J453" s="75">
        <f t="shared" si="43"/>
        <v>50</v>
      </c>
      <c r="K453" s="39">
        <f t="shared" si="45"/>
        <v>85.71428571428571</v>
      </c>
      <c r="L453" s="122">
        <f t="shared" si="44"/>
        <v>0.00011671214070581326</v>
      </c>
    </row>
    <row r="454" spans="1:12" ht="11.25">
      <c r="A454" s="140"/>
      <c r="B454" s="136"/>
      <c r="C454" s="13">
        <v>4300</v>
      </c>
      <c r="D454" s="13" t="s">
        <v>109</v>
      </c>
      <c r="E454" s="61">
        <v>555.59</v>
      </c>
      <c r="F454" s="75">
        <v>48</v>
      </c>
      <c r="G454" s="61">
        <v>2057</v>
      </c>
      <c r="H454" s="61">
        <v>1355</v>
      </c>
      <c r="I454" s="61">
        <v>465.91</v>
      </c>
      <c r="J454" s="74">
        <f t="shared" si="43"/>
        <v>34.38450184501845</v>
      </c>
      <c r="K454" s="39">
        <f t="shared" si="45"/>
        <v>83.85860076675246</v>
      </c>
      <c r="L454" s="122">
        <f t="shared" si="44"/>
        <v>0.001812578449208182</v>
      </c>
    </row>
    <row r="455" spans="1:12" ht="45" customHeight="1">
      <c r="A455" s="140"/>
      <c r="B455" s="136"/>
      <c r="C455" s="13">
        <v>4370</v>
      </c>
      <c r="D455" s="13" t="s">
        <v>240</v>
      </c>
      <c r="E455" s="61">
        <v>499.57</v>
      </c>
      <c r="F455" s="75">
        <v>91</v>
      </c>
      <c r="G455" s="61">
        <v>563</v>
      </c>
      <c r="H455" s="61">
        <v>563</v>
      </c>
      <c r="I455" s="61">
        <v>468.17</v>
      </c>
      <c r="J455" s="75">
        <f t="shared" si="43"/>
        <v>83.1563055062167</v>
      </c>
      <c r="K455" s="39">
        <f t="shared" si="45"/>
        <v>93.71459455131414</v>
      </c>
      <c r="L455" s="122">
        <f t="shared" si="44"/>
        <v>0.00182137076380802</v>
      </c>
    </row>
    <row r="456" spans="1:12" ht="32.25" customHeight="1">
      <c r="A456" s="140"/>
      <c r="B456" s="136"/>
      <c r="C456" s="13">
        <v>4400</v>
      </c>
      <c r="D456" s="13" t="s">
        <v>143</v>
      </c>
      <c r="E456" s="61">
        <v>2499</v>
      </c>
      <c r="F456" s="75">
        <v>100</v>
      </c>
      <c r="G456" s="61">
        <v>2433</v>
      </c>
      <c r="H456" s="61">
        <v>2568</v>
      </c>
      <c r="I456" s="61">
        <v>2567.4</v>
      </c>
      <c r="J456" s="75">
        <f t="shared" si="43"/>
        <v>99.9766355140187</v>
      </c>
      <c r="K456" s="39">
        <f t="shared" si="45"/>
        <v>102.73709483793519</v>
      </c>
      <c r="L456" s="122">
        <f t="shared" si="44"/>
        <v>0.009988225001603498</v>
      </c>
    </row>
    <row r="457" spans="1:12" ht="21.75" customHeight="1">
      <c r="A457" s="140"/>
      <c r="B457" s="136"/>
      <c r="C457" s="13">
        <v>4410</v>
      </c>
      <c r="D457" s="13" t="s">
        <v>64</v>
      </c>
      <c r="E457" s="61"/>
      <c r="F457" s="75"/>
      <c r="G457" s="61">
        <v>17</v>
      </c>
      <c r="H457" s="61">
        <v>31</v>
      </c>
      <c r="I457" s="61">
        <v>30.5</v>
      </c>
      <c r="J457" s="75">
        <f t="shared" si="43"/>
        <v>98.38709677419355</v>
      </c>
      <c r="K457" s="39"/>
      <c r="L457" s="122">
        <f t="shared" si="44"/>
        <v>0.00011865734305091015</v>
      </c>
    </row>
    <row r="458" spans="1:12" ht="11.25">
      <c r="A458" s="140"/>
      <c r="B458" s="136"/>
      <c r="C458" s="13">
        <v>4440</v>
      </c>
      <c r="D458" s="13" t="s">
        <v>118</v>
      </c>
      <c r="E458" s="61">
        <v>1093.93</v>
      </c>
      <c r="F458" s="75">
        <v>97</v>
      </c>
      <c r="G458" s="61">
        <v>1155</v>
      </c>
      <c r="H458" s="61">
        <v>1094</v>
      </c>
      <c r="I458" s="61">
        <v>1093.93</v>
      </c>
      <c r="J458" s="75">
        <f t="shared" si="43"/>
        <v>99.99360146252286</v>
      </c>
      <c r="K458" s="39">
        <f t="shared" si="45"/>
        <v>100</v>
      </c>
      <c r="L458" s="122">
        <f t="shared" si="44"/>
        <v>0.0042558304027436765</v>
      </c>
    </row>
    <row r="459" spans="1:12" ht="43.5" customHeight="1">
      <c r="A459" s="140"/>
      <c r="B459" s="136"/>
      <c r="C459" s="13">
        <v>4520</v>
      </c>
      <c r="D459" s="13" t="s">
        <v>44</v>
      </c>
      <c r="E459" s="61"/>
      <c r="F459" s="75"/>
      <c r="G459" s="61"/>
      <c r="H459" s="61">
        <v>78</v>
      </c>
      <c r="I459" s="61">
        <v>78</v>
      </c>
      <c r="J459" s="75">
        <f t="shared" si="43"/>
        <v>100</v>
      </c>
      <c r="K459" s="39"/>
      <c r="L459" s="122">
        <f t="shared" si="44"/>
        <v>0.0003034515658351145</v>
      </c>
    </row>
    <row r="460" spans="1:12" ht="47.25" customHeight="1">
      <c r="A460" s="140"/>
      <c r="B460" s="137"/>
      <c r="C460" s="13">
        <v>4700</v>
      </c>
      <c r="D460" s="13" t="s">
        <v>264</v>
      </c>
      <c r="E460" s="61"/>
      <c r="F460" s="75"/>
      <c r="G460" s="61">
        <v>120</v>
      </c>
      <c r="H460" s="61">
        <v>120</v>
      </c>
      <c r="I460" s="61"/>
      <c r="J460" s="74"/>
      <c r="K460" s="39"/>
      <c r="L460" s="122">
        <f t="shared" si="44"/>
        <v>0</v>
      </c>
    </row>
    <row r="461" spans="1:12" ht="16.5" customHeight="1">
      <c r="A461" s="140"/>
      <c r="B461" s="129">
        <v>85204</v>
      </c>
      <c r="C461" s="2"/>
      <c r="D461" s="2" t="s">
        <v>196</v>
      </c>
      <c r="E461" s="5">
        <f>E462</f>
        <v>2635.1</v>
      </c>
      <c r="F461" s="3">
        <v>86</v>
      </c>
      <c r="G461" s="5">
        <f>G462</f>
        <v>6300</v>
      </c>
      <c r="H461" s="5">
        <f>H462</f>
        <v>6700</v>
      </c>
      <c r="I461" s="5">
        <f>I462</f>
        <v>6697.66</v>
      </c>
      <c r="J461" s="20">
        <f t="shared" si="43"/>
        <v>99.96507462686567</v>
      </c>
      <c r="K461" s="3">
        <f t="shared" si="45"/>
        <v>254.1709992030663</v>
      </c>
      <c r="L461" s="116">
        <f t="shared" si="44"/>
        <v>0.02605660787732324</v>
      </c>
    </row>
    <row r="462" spans="1:12" ht="101.25">
      <c r="A462" s="140"/>
      <c r="B462" s="136"/>
      <c r="C462" s="13">
        <v>2900</v>
      </c>
      <c r="D462" s="13" t="s">
        <v>199</v>
      </c>
      <c r="E462" s="15">
        <v>2635.1</v>
      </c>
      <c r="F462" s="39">
        <v>86</v>
      </c>
      <c r="G462" s="15">
        <v>6300</v>
      </c>
      <c r="H462" s="15">
        <v>6700</v>
      </c>
      <c r="I462" s="15">
        <v>6697.66</v>
      </c>
      <c r="J462" s="22">
        <f t="shared" si="43"/>
        <v>99.96507462686567</v>
      </c>
      <c r="K462" s="39">
        <f t="shared" si="45"/>
        <v>254.1709992030663</v>
      </c>
      <c r="L462" s="116">
        <f t="shared" si="44"/>
        <v>0.02605660787732324</v>
      </c>
    </row>
    <row r="463" spans="1:12" ht="17.25" customHeight="1">
      <c r="A463" s="140"/>
      <c r="B463" s="129">
        <v>85206</v>
      </c>
      <c r="C463" s="13"/>
      <c r="D463" s="2" t="s">
        <v>198</v>
      </c>
      <c r="E463" s="5">
        <f>E464+E465+E466+E467</f>
        <v>24012.210000000003</v>
      </c>
      <c r="F463" s="3">
        <v>82</v>
      </c>
      <c r="G463" s="5">
        <f>G464+G465+G466+G467</f>
        <v>0</v>
      </c>
      <c r="H463" s="5">
        <f>H464+H465+H466+H467</f>
        <v>9306.57</v>
      </c>
      <c r="I463" s="5">
        <f>I464+I465+I466+I467</f>
        <v>8450.39</v>
      </c>
      <c r="J463" s="20">
        <f t="shared" si="43"/>
        <v>90.80026261017754</v>
      </c>
      <c r="K463" s="3">
        <f t="shared" si="45"/>
        <v>35.192054375669706</v>
      </c>
      <c r="L463" s="116">
        <f t="shared" si="44"/>
        <v>0.032875436889966574</v>
      </c>
    </row>
    <row r="464" spans="1:12" ht="11.25">
      <c r="A464" s="140"/>
      <c r="B464" s="136"/>
      <c r="C464" s="13">
        <v>4110</v>
      </c>
      <c r="D464" s="13" t="s">
        <v>116</v>
      </c>
      <c r="E464" s="15">
        <v>3459.17</v>
      </c>
      <c r="F464" s="39">
        <v>82</v>
      </c>
      <c r="G464" s="15"/>
      <c r="H464" s="15">
        <v>1339.83</v>
      </c>
      <c r="I464" s="15">
        <v>669.89</v>
      </c>
      <c r="J464" s="74">
        <f t="shared" si="43"/>
        <v>49.99813409163849</v>
      </c>
      <c r="K464" s="39">
        <f t="shared" si="45"/>
        <v>19.365628170919614</v>
      </c>
      <c r="L464" s="126">
        <f t="shared" si="44"/>
        <v>0.002606143197913908</v>
      </c>
    </row>
    <row r="465" spans="1:12" ht="22.5">
      <c r="A465" s="140"/>
      <c r="B465" s="136"/>
      <c r="C465" s="13">
        <v>4120</v>
      </c>
      <c r="D465" s="13" t="s">
        <v>67</v>
      </c>
      <c r="E465" s="15">
        <v>422.89</v>
      </c>
      <c r="F465" s="39">
        <v>70</v>
      </c>
      <c r="G465" s="15"/>
      <c r="H465" s="15">
        <v>186.24</v>
      </c>
      <c r="I465" s="15"/>
      <c r="J465" s="74">
        <f t="shared" si="43"/>
        <v>0</v>
      </c>
      <c r="K465" s="39">
        <f t="shared" si="45"/>
        <v>0</v>
      </c>
      <c r="L465" s="126">
        <f t="shared" si="44"/>
        <v>0</v>
      </c>
    </row>
    <row r="466" spans="1:12" ht="22.5">
      <c r="A466" s="140"/>
      <c r="B466" s="136"/>
      <c r="C466" s="13">
        <v>4170</v>
      </c>
      <c r="D466" s="13" t="s">
        <v>30</v>
      </c>
      <c r="E466" s="15">
        <v>20088</v>
      </c>
      <c r="F466" s="39">
        <v>82</v>
      </c>
      <c r="G466" s="15"/>
      <c r="H466" s="15">
        <v>7780.5</v>
      </c>
      <c r="I466" s="15">
        <v>7780.5</v>
      </c>
      <c r="J466" s="74">
        <f t="shared" si="43"/>
        <v>100</v>
      </c>
      <c r="K466" s="39">
        <f t="shared" si="45"/>
        <v>38.732078853046595</v>
      </c>
      <c r="L466" s="126">
        <f t="shared" si="44"/>
        <v>0.03026929369205267</v>
      </c>
    </row>
    <row r="467" spans="1:12" ht="11.25">
      <c r="A467" s="140"/>
      <c r="B467" s="156"/>
      <c r="C467" s="13">
        <v>4300</v>
      </c>
      <c r="D467" s="13" t="s">
        <v>109</v>
      </c>
      <c r="E467" s="15">
        <v>42.15</v>
      </c>
      <c r="F467" s="39">
        <v>92</v>
      </c>
      <c r="G467" s="15"/>
      <c r="H467" s="15"/>
      <c r="I467" s="15"/>
      <c r="J467" s="74"/>
      <c r="K467" s="39"/>
      <c r="L467" s="118"/>
    </row>
    <row r="468" spans="1:12" ht="62.25" customHeight="1">
      <c r="A468" s="130"/>
      <c r="B468" s="141">
        <v>85212</v>
      </c>
      <c r="C468" s="2"/>
      <c r="D468" s="2" t="s">
        <v>296</v>
      </c>
      <c r="E468" s="68">
        <f>SUM(E469:E485)</f>
        <v>2897420.090000001</v>
      </c>
      <c r="F468" s="71">
        <v>97</v>
      </c>
      <c r="G468" s="68">
        <f>SUM(G469:G485)</f>
        <v>2931067</v>
      </c>
      <c r="H468" s="68">
        <f>SUM(H469:H485)</f>
        <v>2948344</v>
      </c>
      <c r="I468" s="68">
        <f>SUM(I469:I485)</f>
        <v>2943359.8300000005</v>
      </c>
      <c r="J468" s="73">
        <f t="shared" si="43"/>
        <v>99.83095018763078</v>
      </c>
      <c r="K468" s="3">
        <f t="shared" si="45"/>
        <v>101.58553949972784</v>
      </c>
      <c r="L468" s="118">
        <f>(I468/$I$691)*100</f>
        <v>11.450860887559955</v>
      </c>
    </row>
    <row r="469" spans="1:12" ht="33.75">
      <c r="A469" s="130"/>
      <c r="B469" s="141"/>
      <c r="C469" s="13">
        <v>3020</v>
      </c>
      <c r="D469" s="13" t="s">
        <v>263</v>
      </c>
      <c r="E469" s="61">
        <v>760.47</v>
      </c>
      <c r="F469" s="75">
        <v>100</v>
      </c>
      <c r="G469" s="61">
        <v>953</v>
      </c>
      <c r="H469" s="61">
        <v>953</v>
      </c>
      <c r="I469" s="61">
        <v>772.99</v>
      </c>
      <c r="J469" s="75">
        <f t="shared" si="43"/>
        <v>81.1112277019937</v>
      </c>
      <c r="K469" s="39">
        <f t="shared" si="45"/>
        <v>101.64635028337739</v>
      </c>
      <c r="L469" s="119"/>
    </row>
    <row r="470" spans="1:12" ht="21" customHeight="1">
      <c r="A470" s="130"/>
      <c r="B470" s="141"/>
      <c r="C470" s="13">
        <v>3110</v>
      </c>
      <c r="D470" s="13" t="s">
        <v>91</v>
      </c>
      <c r="E470" s="61">
        <v>2783898.31</v>
      </c>
      <c r="F470" s="75">
        <v>97</v>
      </c>
      <c r="G470" s="61">
        <v>2807180</v>
      </c>
      <c r="H470" s="61">
        <v>2818524</v>
      </c>
      <c r="I470" s="61">
        <v>2817957.51</v>
      </c>
      <c r="J470" s="74">
        <f t="shared" si="43"/>
        <v>99.97990118232096</v>
      </c>
      <c r="K470" s="39">
        <f t="shared" si="45"/>
        <v>101.22343549251265</v>
      </c>
      <c r="L470" s="119">
        <f>(I470/$I$691)*100</f>
        <v>10.962995113670772</v>
      </c>
    </row>
    <row r="471" spans="1:12" ht="21" customHeight="1">
      <c r="A471" s="130"/>
      <c r="B471" s="141"/>
      <c r="C471" s="13">
        <v>4010</v>
      </c>
      <c r="D471" s="13" t="s">
        <v>235</v>
      </c>
      <c r="E471" s="61">
        <v>62259.28</v>
      </c>
      <c r="F471" s="75">
        <v>97</v>
      </c>
      <c r="G471" s="61">
        <v>67390</v>
      </c>
      <c r="H471" s="61">
        <v>67811</v>
      </c>
      <c r="I471" s="61">
        <v>67710.84</v>
      </c>
      <c r="J471" s="75">
        <f t="shared" si="43"/>
        <v>99.85229535031189</v>
      </c>
      <c r="K471" s="39">
        <f t="shared" si="45"/>
        <v>108.75622075937916</v>
      </c>
      <c r="L471" s="33">
        <f aca="true" t="shared" si="46" ref="L471:L491">(I471/$I$691)*100</f>
        <v>0.2634225695129603</v>
      </c>
    </row>
    <row r="472" spans="1:12" ht="21" customHeight="1">
      <c r="A472" s="130"/>
      <c r="B472" s="141"/>
      <c r="C472" s="13">
        <v>4040</v>
      </c>
      <c r="D472" s="13" t="s">
        <v>259</v>
      </c>
      <c r="E472" s="61">
        <v>4916.75</v>
      </c>
      <c r="F472" s="75">
        <v>100</v>
      </c>
      <c r="G472" s="61">
        <v>5008</v>
      </c>
      <c r="H472" s="61">
        <v>5094</v>
      </c>
      <c r="I472" s="61">
        <v>5089.06</v>
      </c>
      <c r="J472" s="75">
        <f t="shared" si="43"/>
        <v>99.90302316450727</v>
      </c>
      <c r="K472" s="39">
        <f t="shared" si="45"/>
        <v>103.50455077032595</v>
      </c>
      <c r="L472" s="33">
        <f t="shared" si="46"/>
        <v>0.019798502892677535</v>
      </c>
    </row>
    <row r="473" spans="1:12" ht="11.25" customHeight="1">
      <c r="A473" s="130"/>
      <c r="B473" s="141"/>
      <c r="C473" s="13">
        <v>4110</v>
      </c>
      <c r="D473" s="13" t="s">
        <v>116</v>
      </c>
      <c r="E473" s="61">
        <v>11103.58</v>
      </c>
      <c r="F473" s="75">
        <v>95.895</v>
      </c>
      <c r="G473" s="61">
        <v>12467</v>
      </c>
      <c r="H473" s="61">
        <v>12467</v>
      </c>
      <c r="I473" s="61">
        <v>12136.63</v>
      </c>
      <c r="J473" s="74">
        <f t="shared" si="43"/>
        <v>97.35004411646747</v>
      </c>
      <c r="K473" s="39">
        <f t="shared" si="45"/>
        <v>109.303756085875</v>
      </c>
      <c r="L473" s="33">
        <f t="shared" si="46"/>
        <v>0.04721640227514647</v>
      </c>
    </row>
    <row r="474" spans="1:12" ht="21" customHeight="1">
      <c r="A474" s="130"/>
      <c r="B474" s="141"/>
      <c r="C474" s="13">
        <v>4120</v>
      </c>
      <c r="D474" s="13" t="s">
        <v>67</v>
      </c>
      <c r="E474" s="61">
        <v>1101.99</v>
      </c>
      <c r="F474" s="75">
        <v>84</v>
      </c>
      <c r="G474" s="61">
        <v>1774</v>
      </c>
      <c r="H474" s="61">
        <v>1774</v>
      </c>
      <c r="I474" s="61">
        <v>1643.81</v>
      </c>
      <c r="J474" s="74">
        <f t="shared" si="43"/>
        <v>92.66121758737317</v>
      </c>
      <c r="K474" s="39">
        <f t="shared" si="45"/>
        <v>149.16741531229866</v>
      </c>
      <c r="L474" s="33">
        <f t="shared" si="46"/>
        <v>0.00639508613378743</v>
      </c>
    </row>
    <row r="475" spans="1:12" ht="20.25" customHeight="1">
      <c r="A475" s="130"/>
      <c r="B475" s="141"/>
      <c r="C475" s="13">
        <v>4210</v>
      </c>
      <c r="D475" s="13" t="s">
        <v>14</v>
      </c>
      <c r="E475" s="61">
        <v>2032.02</v>
      </c>
      <c r="F475" s="75">
        <v>87</v>
      </c>
      <c r="G475" s="61">
        <v>2534</v>
      </c>
      <c r="H475" s="61">
        <v>4667</v>
      </c>
      <c r="I475" s="61">
        <v>4666.97</v>
      </c>
      <c r="J475" s="74">
        <f t="shared" si="43"/>
        <v>99.99935718877224</v>
      </c>
      <c r="K475" s="39">
        <f t="shared" si="45"/>
        <v>229.67145992657555</v>
      </c>
      <c r="L475" s="33">
        <f t="shared" si="46"/>
        <v>0.018156401976993645</v>
      </c>
    </row>
    <row r="476" spans="1:12" ht="11.25" customHeight="1">
      <c r="A476" s="130"/>
      <c r="B476" s="141"/>
      <c r="C476" s="13">
        <v>4260</v>
      </c>
      <c r="D476" s="13" t="s">
        <v>15</v>
      </c>
      <c r="E476" s="61">
        <v>4141.16</v>
      </c>
      <c r="F476" s="75">
        <v>70</v>
      </c>
      <c r="G476" s="61">
        <v>4122</v>
      </c>
      <c r="H476" s="61">
        <v>4122</v>
      </c>
      <c r="I476" s="61">
        <v>3955</v>
      </c>
      <c r="J476" s="74">
        <f t="shared" si="43"/>
        <v>95.94856865599223</v>
      </c>
      <c r="K476" s="39">
        <f t="shared" si="45"/>
        <v>95.50464121164119</v>
      </c>
      <c r="L476" s="33">
        <f t="shared" si="46"/>
        <v>0.01538655054971638</v>
      </c>
    </row>
    <row r="477" spans="1:12" ht="11.25" customHeight="1">
      <c r="A477" s="130"/>
      <c r="B477" s="141"/>
      <c r="C477" s="13">
        <v>4270</v>
      </c>
      <c r="D477" s="13" t="s">
        <v>17</v>
      </c>
      <c r="E477" s="61">
        <v>155.97</v>
      </c>
      <c r="F477" s="75">
        <v>27</v>
      </c>
      <c r="G477" s="61">
        <v>762</v>
      </c>
      <c r="H477" s="61">
        <v>762</v>
      </c>
      <c r="I477" s="61">
        <v>275</v>
      </c>
      <c r="J477" s="75">
        <f t="shared" si="43"/>
        <v>36.08923884514436</v>
      </c>
      <c r="K477" s="39">
        <f t="shared" si="45"/>
        <v>176.31595819708917</v>
      </c>
      <c r="L477" s="33">
        <f t="shared" si="46"/>
        <v>0.0010698612898032882</v>
      </c>
    </row>
    <row r="478" spans="1:12" ht="21.75" customHeight="1">
      <c r="A478" s="130"/>
      <c r="B478" s="141"/>
      <c r="C478" s="13">
        <v>4280</v>
      </c>
      <c r="D478" s="13" t="s">
        <v>70</v>
      </c>
      <c r="E478" s="61">
        <v>87.5</v>
      </c>
      <c r="F478" s="75">
        <v>99</v>
      </c>
      <c r="G478" s="61">
        <v>120</v>
      </c>
      <c r="H478" s="61">
        <v>120</v>
      </c>
      <c r="I478" s="61">
        <v>120</v>
      </c>
      <c r="J478" s="75">
        <f t="shared" si="43"/>
        <v>100</v>
      </c>
      <c r="K478" s="39">
        <f t="shared" si="45"/>
        <v>137.14285714285714</v>
      </c>
      <c r="L478" s="33">
        <f t="shared" si="46"/>
        <v>0.000466848562823253</v>
      </c>
    </row>
    <row r="479" spans="1:12" ht="11.25" customHeight="1">
      <c r="A479" s="130"/>
      <c r="B479" s="141"/>
      <c r="C479" s="13">
        <v>4300</v>
      </c>
      <c r="D479" s="13" t="s">
        <v>109</v>
      </c>
      <c r="E479" s="61">
        <v>19539.21</v>
      </c>
      <c r="F479" s="75">
        <v>96</v>
      </c>
      <c r="G479" s="61">
        <v>20090</v>
      </c>
      <c r="H479" s="61">
        <v>24010.53</v>
      </c>
      <c r="I479" s="61">
        <v>21698.97</v>
      </c>
      <c r="J479" s="74">
        <f t="shared" si="43"/>
        <v>90.37272396735932</v>
      </c>
      <c r="K479" s="39">
        <f t="shared" si="45"/>
        <v>111.05346633768715</v>
      </c>
      <c r="L479" s="33">
        <f t="shared" si="46"/>
        <v>0.08441777466037403</v>
      </c>
    </row>
    <row r="480" spans="1:12" ht="42" customHeight="1">
      <c r="A480" s="130"/>
      <c r="B480" s="141"/>
      <c r="C480" s="13">
        <v>4370</v>
      </c>
      <c r="D480" s="13" t="s">
        <v>240</v>
      </c>
      <c r="E480" s="61">
        <v>966.25</v>
      </c>
      <c r="F480" s="75">
        <v>55</v>
      </c>
      <c r="G480" s="61">
        <v>1797</v>
      </c>
      <c r="H480" s="61">
        <v>995</v>
      </c>
      <c r="I480" s="61">
        <v>743.56</v>
      </c>
      <c r="J480" s="74">
        <f t="shared" si="43"/>
        <v>74.72964824120602</v>
      </c>
      <c r="K480" s="39">
        <f t="shared" si="45"/>
        <v>76.95316946959896</v>
      </c>
      <c r="L480" s="33">
        <f t="shared" si="46"/>
        <v>0.0028927493114404832</v>
      </c>
    </row>
    <row r="481" spans="1:12" ht="30.75" customHeight="1">
      <c r="A481" s="130"/>
      <c r="B481" s="141"/>
      <c r="C481" s="13">
        <v>4400</v>
      </c>
      <c r="D481" s="13" t="s">
        <v>143</v>
      </c>
      <c r="E481" s="61">
        <v>1750.58</v>
      </c>
      <c r="F481" s="75">
        <v>100</v>
      </c>
      <c r="G481" s="61">
        <v>1798</v>
      </c>
      <c r="H481" s="61">
        <v>1927</v>
      </c>
      <c r="I481" s="61">
        <v>1926.2</v>
      </c>
      <c r="J481" s="75">
        <f t="shared" si="43"/>
        <v>99.9584846912299</v>
      </c>
      <c r="K481" s="39">
        <f t="shared" si="45"/>
        <v>110.03210364564889</v>
      </c>
      <c r="L481" s="33">
        <f t="shared" si="46"/>
        <v>0.007493697514251251</v>
      </c>
    </row>
    <row r="482" spans="1:12" ht="19.5" customHeight="1">
      <c r="A482" s="130"/>
      <c r="B482" s="141"/>
      <c r="C482" s="13">
        <v>4410</v>
      </c>
      <c r="D482" s="13" t="s">
        <v>64</v>
      </c>
      <c r="E482" s="61">
        <v>153</v>
      </c>
      <c r="F482" s="75">
        <v>74</v>
      </c>
      <c r="G482" s="61">
        <v>213</v>
      </c>
      <c r="H482" s="61">
        <v>96</v>
      </c>
      <c r="I482" s="61">
        <v>65</v>
      </c>
      <c r="J482" s="74">
        <f t="shared" si="43"/>
        <v>67.70833333333334</v>
      </c>
      <c r="K482" s="39">
        <f t="shared" si="45"/>
        <v>42.48366013071895</v>
      </c>
      <c r="L482" s="33">
        <f t="shared" si="46"/>
        <v>0.0002528763048625954</v>
      </c>
    </row>
    <row r="483" spans="1:12" ht="11.25" customHeight="1">
      <c r="A483" s="130"/>
      <c r="B483" s="141"/>
      <c r="C483" s="13">
        <v>4440</v>
      </c>
      <c r="D483" s="13" t="s">
        <v>118</v>
      </c>
      <c r="E483" s="61">
        <v>2734.82</v>
      </c>
      <c r="F483" s="75">
        <v>97</v>
      </c>
      <c r="G483" s="61">
        <v>2888</v>
      </c>
      <c r="H483" s="61">
        <v>2888</v>
      </c>
      <c r="I483" s="61">
        <v>2734.82</v>
      </c>
      <c r="J483" s="75">
        <f t="shared" si="43"/>
        <v>94.69598337950139</v>
      </c>
      <c r="K483" s="39">
        <f t="shared" si="45"/>
        <v>100</v>
      </c>
      <c r="L483" s="33">
        <f t="shared" si="46"/>
        <v>0.010639556554835741</v>
      </c>
    </row>
    <row r="484" spans="1:12" ht="39.75" customHeight="1">
      <c r="A484" s="130"/>
      <c r="B484" s="141"/>
      <c r="C484" s="13">
        <v>4700</v>
      </c>
      <c r="D484" s="13" t="s">
        <v>264</v>
      </c>
      <c r="E484" s="61">
        <v>1819.2</v>
      </c>
      <c r="F484" s="75">
        <v>95</v>
      </c>
      <c r="G484" s="61">
        <v>1971</v>
      </c>
      <c r="H484" s="61">
        <v>2046</v>
      </c>
      <c r="I484" s="61">
        <v>1776</v>
      </c>
      <c r="J484" s="75">
        <f t="shared" si="43"/>
        <v>86.80351906158357</v>
      </c>
      <c r="K484" s="39">
        <f t="shared" si="45"/>
        <v>97.62532981530343</v>
      </c>
      <c r="L484" s="33">
        <f t="shared" si="46"/>
        <v>0.0069093587297841446</v>
      </c>
    </row>
    <row r="485" spans="1:12" ht="11.25" customHeight="1">
      <c r="A485" s="130"/>
      <c r="B485" s="2"/>
      <c r="C485" s="13">
        <v>4950</v>
      </c>
      <c r="D485" s="13" t="s">
        <v>225</v>
      </c>
      <c r="E485" s="61"/>
      <c r="F485" s="75"/>
      <c r="G485" s="61"/>
      <c r="H485" s="61">
        <v>87.47</v>
      </c>
      <c r="I485" s="61">
        <v>87.47</v>
      </c>
      <c r="J485" s="75">
        <f t="shared" si="43"/>
        <v>100</v>
      </c>
      <c r="K485" s="39"/>
      <c r="L485" s="33">
        <f t="shared" si="46"/>
        <v>0.00034029369825124955</v>
      </c>
    </row>
    <row r="486" spans="1:12" ht="30.75" customHeight="1">
      <c r="A486" s="130"/>
      <c r="B486" s="141">
        <v>85213</v>
      </c>
      <c r="C486" s="2"/>
      <c r="D486" s="2" t="s">
        <v>119</v>
      </c>
      <c r="E486" s="59">
        <f>E487</f>
        <v>31819.85</v>
      </c>
      <c r="F486" s="71">
        <v>99</v>
      </c>
      <c r="G486" s="68">
        <f>+G487</f>
        <v>30981</v>
      </c>
      <c r="H486" s="68">
        <f>+H487</f>
        <v>33353</v>
      </c>
      <c r="I486" s="68">
        <f>+I487</f>
        <v>33177.45</v>
      </c>
      <c r="J486" s="73">
        <f t="shared" si="43"/>
        <v>99.47366054028123</v>
      </c>
      <c r="K486" s="3">
        <f t="shared" si="45"/>
        <v>104.2665191696378</v>
      </c>
      <c r="L486" s="114">
        <f t="shared" si="46"/>
        <v>0.12907370708866947</v>
      </c>
    </row>
    <row r="487" spans="1:12" ht="24" customHeight="1">
      <c r="A487" s="130"/>
      <c r="B487" s="141"/>
      <c r="C487" s="13">
        <v>4130</v>
      </c>
      <c r="D487" s="13" t="s">
        <v>297</v>
      </c>
      <c r="E487" s="61">
        <v>31819.85</v>
      </c>
      <c r="F487" s="75">
        <v>99</v>
      </c>
      <c r="G487" s="61">
        <v>30981</v>
      </c>
      <c r="H487" s="61">
        <v>33353</v>
      </c>
      <c r="I487" s="61">
        <v>33177.45</v>
      </c>
      <c r="J487" s="74">
        <f t="shared" si="43"/>
        <v>99.47366054028123</v>
      </c>
      <c r="K487" s="39">
        <f t="shared" si="45"/>
        <v>104.2665191696378</v>
      </c>
      <c r="L487" s="33">
        <f t="shared" si="46"/>
        <v>0.12907370708866947</v>
      </c>
    </row>
    <row r="488" spans="1:12" ht="21.75" customHeight="1">
      <c r="A488" s="130"/>
      <c r="B488" s="129">
        <v>85214</v>
      </c>
      <c r="C488" s="13"/>
      <c r="D488" s="2" t="s">
        <v>120</v>
      </c>
      <c r="E488" s="68">
        <f>E489</f>
        <v>73579.03</v>
      </c>
      <c r="F488" s="71">
        <v>90</v>
      </c>
      <c r="G488" s="68">
        <f>G489</f>
        <v>69796</v>
      </c>
      <c r="H488" s="68">
        <f>H489</f>
        <v>101187</v>
      </c>
      <c r="I488" s="68">
        <f>I489</f>
        <v>84371.69</v>
      </c>
      <c r="J488" s="73">
        <f>(I488/H488)*100</f>
        <v>83.38194629744929</v>
      </c>
      <c r="K488" s="3">
        <f t="shared" si="45"/>
        <v>114.66811943565986</v>
      </c>
      <c r="L488" s="114">
        <f t="shared" si="46"/>
        <v>0.32824001849557527</v>
      </c>
    </row>
    <row r="489" spans="1:12" ht="23.25" customHeight="1">
      <c r="A489" s="130"/>
      <c r="B489" s="136"/>
      <c r="C489" s="13">
        <v>3110</v>
      </c>
      <c r="D489" s="13" t="s">
        <v>121</v>
      </c>
      <c r="E489" s="61">
        <v>73579.03</v>
      </c>
      <c r="F489" s="75">
        <v>90</v>
      </c>
      <c r="G489" s="61">
        <v>69796</v>
      </c>
      <c r="H489" s="61">
        <v>101187</v>
      </c>
      <c r="I489" s="61">
        <v>84371.69</v>
      </c>
      <c r="J489" s="74">
        <f t="shared" si="43"/>
        <v>83.38194629744929</v>
      </c>
      <c r="K489" s="39">
        <f t="shared" si="45"/>
        <v>114.66811943565986</v>
      </c>
      <c r="L489" s="33">
        <f t="shared" si="46"/>
        <v>0.32824001849557527</v>
      </c>
    </row>
    <row r="490" spans="1:12" ht="22.5" customHeight="1">
      <c r="A490" s="130"/>
      <c r="B490" s="141">
        <v>85215</v>
      </c>
      <c r="C490" s="2"/>
      <c r="D490" s="2" t="s">
        <v>122</v>
      </c>
      <c r="E490" s="68">
        <f>E491</f>
        <v>104722.74</v>
      </c>
      <c r="F490" s="71">
        <v>99</v>
      </c>
      <c r="G490" s="68">
        <f>G491</f>
        <v>107000</v>
      </c>
      <c r="H490" s="68">
        <f>H491</f>
        <v>122000</v>
      </c>
      <c r="I490" s="68">
        <f>I491</f>
        <v>121544.26</v>
      </c>
      <c r="J490" s="73">
        <f t="shared" si="43"/>
        <v>99.62644262295082</v>
      </c>
      <c r="K490" s="3">
        <f t="shared" si="45"/>
        <v>116.06291050062288</v>
      </c>
      <c r="L490" s="33">
        <f t="shared" si="46"/>
        <v>0.47285635917013163</v>
      </c>
    </row>
    <row r="491" spans="1:12" ht="20.25" customHeight="1">
      <c r="A491" s="130"/>
      <c r="B491" s="141"/>
      <c r="C491" s="13">
        <v>3110</v>
      </c>
      <c r="D491" s="13" t="s">
        <v>91</v>
      </c>
      <c r="E491" s="61">
        <v>104722.74</v>
      </c>
      <c r="F491" s="75">
        <v>99</v>
      </c>
      <c r="G491" s="61">
        <v>107000</v>
      </c>
      <c r="H491" s="61">
        <v>122000</v>
      </c>
      <c r="I491" s="61">
        <v>121544.26</v>
      </c>
      <c r="J491" s="74">
        <f t="shared" si="43"/>
        <v>99.62644262295082</v>
      </c>
      <c r="K491" s="39">
        <f t="shared" si="45"/>
        <v>116.06291050062288</v>
      </c>
      <c r="L491" s="33">
        <f t="shared" si="46"/>
        <v>0.47285635917013163</v>
      </c>
    </row>
    <row r="492" spans="1:12" s="24" customFormat="1" ht="12.75" customHeight="1">
      <c r="A492" s="130"/>
      <c r="B492" s="77">
        <v>85216</v>
      </c>
      <c r="C492" s="2"/>
      <c r="D492" s="2" t="s">
        <v>178</v>
      </c>
      <c r="E492" s="5">
        <f>E493</f>
        <v>232953.11</v>
      </c>
      <c r="F492" s="3">
        <v>99</v>
      </c>
      <c r="G492" s="5">
        <f>G493</f>
        <v>284000</v>
      </c>
      <c r="H492" s="5">
        <f>H493</f>
        <v>260633</v>
      </c>
      <c r="I492" s="5">
        <f>I493</f>
        <v>257009.76</v>
      </c>
      <c r="J492" s="73">
        <f t="shared" si="43"/>
        <v>98.6098306814563</v>
      </c>
      <c r="K492" s="3">
        <f t="shared" si="45"/>
        <v>110.32682070653618</v>
      </c>
      <c r="L492" s="118">
        <f>(I492/$I$691)*100</f>
        <v>0.9998719757295765</v>
      </c>
    </row>
    <row r="493" spans="1:12" ht="21" customHeight="1">
      <c r="A493" s="130"/>
      <c r="B493" s="77"/>
      <c r="C493" s="13">
        <v>3110</v>
      </c>
      <c r="D493" s="13" t="s">
        <v>91</v>
      </c>
      <c r="E493" s="61">
        <v>232953.11</v>
      </c>
      <c r="F493" s="75">
        <v>99</v>
      </c>
      <c r="G493" s="61">
        <v>284000</v>
      </c>
      <c r="H493" s="61">
        <v>260633</v>
      </c>
      <c r="I493" s="61">
        <v>257009.76</v>
      </c>
      <c r="J493" s="22">
        <f t="shared" si="43"/>
        <v>98.6098306814563</v>
      </c>
      <c r="K493" s="39">
        <f t="shared" si="45"/>
        <v>110.32682070653618</v>
      </c>
      <c r="L493" s="119">
        <f>(I493/$I$691)*100</f>
        <v>0.9998719757295765</v>
      </c>
    </row>
    <row r="494" spans="1:12" ht="21">
      <c r="A494" s="130"/>
      <c r="B494" s="129">
        <v>85219</v>
      </c>
      <c r="C494" s="2"/>
      <c r="D494" s="2" t="s">
        <v>123</v>
      </c>
      <c r="E494" s="68">
        <f>SUM(E495:E517)</f>
        <v>504582.14</v>
      </c>
      <c r="F494" s="71">
        <v>95</v>
      </c>
      <c r="G494" s="68">
        <f>SUM(G495:G517)</f>
        <v>556006</v>
      </c>
      <c r="H494" s="68">
        <f>SUM(H495:H517)</f>
        <v>543351</v>
      </c>
      <c r="I494" s="68">
        <f>SUM(I495:I517)</f>
        <v>528616.72</v>
      </c>
      <c r="J494" s="73">
        <f t="shared" si="43"/>
        <v>97.28825749837581</v>
      </c>
      <c r="K494" s="3">
        <f t="shared" si="45"/>
        <v>104.76326411394584</v>
      </c>
      <c r="L494" s="118">
        <f>(I494/$I$691)*100</f>
        <v>2.0565329668028496</v>
      </c>
    </row>
    <row r="495" spans="1:12" ht="35.25" customHeight="1">
      <c r="A495" s="130"/>
      <c r="B495" s="136"/>
      <c r="C495" s="13">
        <v>3020</v>
      </c>
      <c r="D495" s="13" t="s">
        <v>263</v>
      </c>
      <c r="E495" s="61">
        <v>5214.55</v>
      </c>
      <c r="F495" s="75">
        <v>98</v>
      </c>
      <c r="G495" s="61">
        <v>5088</v>
      </c>
      <c r="H495" s="61">
        <v>5782</v>
      </c>
      <c r="I495" s="61">
        <v>4130.12</v>
      </c>
      <c r="J495" s="75">
        <f t="shared" si="43"/>
        <v>71.43064683500519</v>
      </c>
      <c r="K495" s="39">
        <f t="shared" si="45"/>
        <v>79.20376638444353</v>
      </c>
      <c r="L495" s="119"/>
    </row>
    <row r="496" spans="1:12" ht="22.5">
      <c r="A496" s="130"/>
      <c r="B496" s="136"/>
      <c r="C496" s="13">
        <v>4010</v>
      </c>
      <c r="D496" s="13" t="s">
        <v>115</v>
      </c>
      <c r="E496" s="61">
        <v>318064.07</v>
      </c>
      <c r="F496" s="75">
        <v>95</v>
      </c>
      <c r="G496" s="61">
        <v>344453</v>
      </c>
      <c r="H496" s="61">
        <v>336947</v>
      </c>
      <c r="I496" s="61">
        <v>336892.75</v>
      </c>
      <c r="J496" s="74">
        <f t="shared" si="43"/>
        <v>99.9838995450323</v>
      </c>
      <c r="K496" s="39">
        <f t="shared" si="45"/>
        <v>105.91977584893509</v>
      </c>
      <c r="L496" s="119">
        <f>(I496/$I$691)*100</f>
        <v>1.310649134692279</v>
      </c>
    </row>
    <row r="497" spans="1:12" ht="24" customHeight="1">
      <c r="A497" s="130"/>
      <c r="B497" s="136"/>
      <c r="C497" s="13">
        <v>4040</v>
      </c>
      <c r="D497" s="13" t="s">
        <v>259</v>
      </c>
      <c r="E497" s="61">
        <v>24738.79</v>
      </c>
      <c r="F497" s="75">
        <v>100</v>
      </c>
      <c r="G497" s="61">
        <v>25892</v>
      </c>
      <c r="H497" s="61">
        <v>25585</v>
      </c>
      <c r="I497" s="61">
        <v>25584.51</v>
      </c>
      <c r="J497" s="75">
        <f t="shared" si="43"/>
        <v>99.99808481532148</v>
      </c>
      <c r="K497" s="39">
        <f t="shared" si="45"/>
        <v>103.41859888862793</v>
      </c>
      <c r="L497" s="119"/>
    </row>
    <row r="498" spans="1:12" ht="11.25">
      <c r="A498" s="130"/>
      <c r="B498" s="136"/>
      <c r="C498" s="13">
        <v>4110</v>
      </c>
      <c r="D498" s="13" t="s">
        <v>116</v>
      </c>
      <c r="E498" s="61">
        <v>57084</v>
      </c>
      <c r="F498" s="75">
        <v>100</v>
      </c>
      <c r="G498" s="61">
        <v>63774</v>
      </c>
      <c r="H498" s="61">
        <v>62285</v>
      </c>
      <c r="I498" s="61">
        <v>62284.37</v>
      </c>
      <c r="J498" s="75">
        <f>(I498/H498)*100</f>
        <v>99.99898852051055</v>
      </c>
      <c r="K498" s="39">
        <f t="shared" si="45"/>
        <v>109.11003083175672</v>
      </c>
      <c r="L498" s="119"/>
    </row>
    <row r="499" spans="1:12" ht="22.5">
      <c r="A499" s="130"/>
      <c r="B499" s="136"/>
      <c r="C499" s="13">
        <v>4120</v>
      </c>
      <c r="D499" s="13" t="s">
        <v>67</v>
      </c>
      <c r="E499" s="61">
        <v>6632.63</v>
      </c>
      <c r="F499" s="75">
        <v>98</v>
      </c>
      <c r="G499" s="61">
        <v>9074</v>
      </c>
      <c r="H499" s="61">
        <v>8516</v>
      </c>
      <c r="I499" s="61">
        <v>6909.91</v>
      </c>
      <c r="J499" s="74">
        <f t="shared" si="43"/>
        <v>81.14032409581962</v>
      </c>
      <c r="K499" s="39">
        <f t="shared" si="45"/>
        <v>104.18054376619833</v>
      </c>
      <c r="L499" s="119"/>
    </row>
    <row r="500" spans="1:12" ht="22.5">
      <c r="A500" s="130"/>
      <c r="B500" s="136"/>
      <c r="C500" s="13">
        <v>4170</v>
      </c>
      <c r="D500" s="13" t="s">
        <v>30</v>
      </c>
      <c r="E500" s="61">
        <v>1714.43</v>
      </c>
      <c r="F500" s="75">
        <v>43</v>
      </c>
      <c r="G500" s="61">
        <v>4000</v>
      </c>
      <c r="H500" s="61">
        <v>3478</v>
      </c>
      <c r="I500" s="61">
        <v>1058.99</v>
      </c>
      <c r="J500" s="75">
        <f t="shared" si="43"/>
        <v>30.448246118458883</v>
      </c>
      <c r="K500" s="39">
        <f t="shared" si="45"/>
        <v>61.769217757505416</v>
      </c>
      <c r="L500" s="119"/>
    </row>
    <row r="501" spans="1:12" ht="20.25" customHeight="1">
      <c r="A501" s="130"/>
      <c r="B501" s="136"/>
      <c r="C501" s="13">
        <v>4210</v>
      </c>
      <c r="D501" s="13" t="s">
        <v>14</v>
      </c>
      <c r="E501" s="61">
        <v>24394.01</v>
      </c>
      <c r="F501" s="75">
        <v>92</v>
      </c>
      <c r="G501" s="61">
        <v>30715</v>
      </c>
      <c r="H501" s="61">
        <v>26394</v>
      </c>
      <c r="I501" s="61">
        <v>25043.05</v>
      </c>
      <c r="J501" s="74">
        <f t="shared" si="43"/>
        <v>94.88160187921497</v>
      </c>
      <c r="K501" s="39">
        <f t="shared" si="45"/>
        <v>102.66065316854424</v>
      </c>
      <c r="L501" s="119"/>
    </row>
    <row r="502" spans="1:12" ht="11.25">
      <c r="A502" s="130"/>
      <c r="B502" s="136"/>
      <c r="C502" s="13">
        <v>4260</v>
      </c>
      <c r="D502" s="13" t="s">
        <v>15</v>
      </c>
      <c r="E502" s="61">
        <v>16046.34</v>
      </c>
      <c r="F502" s="75">
        <v>97</v>
      </c>
      <c r="G502" s="61">
        <v>16876</v>
      </c>
      <c r="H502" s="61">
        <v>16876</v>
      </c>
      <c r="I502" s="61">
        <v>13341.16</v>
      </c>
      <c r="J502" s="74">
        <f t="shared" si="43"/>
        <v>79.05404124200047</v>
      </c>
      <c r="K502" s="39">
        <f t="shared" si="45"/>
        <v>83.14145157088781</v>
      </c>
      <c r="L502" s="119"/>
    </row>
    <row r="503" spans="1:12" ht="22.5">
      <c r="A503" s="130"/>
      <c r="B503" s="136"/>
      <c r="C503" s="13">
        <v>4270</v>
      </c>
      <c r="D503" s="13" t="s">
        <v>17</v>
      </c>
      <c r="E503" s="61">
        <v>3728.17</v>
      </c>
      <c r="F503" s="75">
        <v>80</v>
      </c>
      <c r="G503" s="61">
        <v>4806</v>
      </c>
      <c r="H503" s="61">
        <v>4806</v>
      </c>
      <c r="I503" s="61">
        <v>4569.11</v>
      </c>
      <c r="J503" s="74">
        <f t="shared" si="43"/>
        <v>95.07095297544736</v>
      </c>
      <c r="K503" s="39">
        <f t="shared" si="45"/>
        <v>122.55637484342184</v>
      </c>
      <c r="L503" s="119"/>
    </row>
    <row r="504" spans="1:12" ht="22.5">
      <c r="A504" s="130"/>
      <c r="B504" s="136"/>
      <c r="C504" s="13">
        <v>4280</v>
      </c>
      <c r="D504" s="13" t="s">
        <v>70</v>
      </c>
      <c r="E504" s="61">
        <v>362.5</v>
      </c>
      <c r="F504" s="75">
        <v>100</v>
      </c>
      <c r="G504" s="61">
        <v>373</v>
      </c>
      <c r="H504" s="61">
        <v>474</v>
      </c>
      <c r="I504" s="61">
        <v>474</v>
      </c>
      <c r="J504" s="75">
        <f t="shared" si="43"/>
        <v>100</v>
      </c>
      <c r="K504" s="39">
        <f t="shared" si="45"/>
        <v>130.75862068965517</v>
      </c>
      <c r="L504" s="119"/>
    </row>
    <row r="505" spans="1:12" ht="11.25">
      <c r="A505" s="130"/>
      <c r="B505" s="136"/>
      <c r="C505" s="13">
        <v>4300</v>
      </c>
      <c r="D505" s="13" t="s">
        <v>109</v>
      </c>
      <c r="E505" s="61">
        <v>18107.68</v>
      </c>
      <c r="F505" s="75">
        <v>98</v>
      </c>
      <c r="G505" s="61">
        <v>17997</v>
      </c>
      <c r="H505" s="61">
        <v>16919</v>
      </c>
      <c r="I505" s="61">
        <v>16344.24</v>
      </c>
      <c r="J505" s="75">
        <f t="shared" si="43"/>
        <v>96.60287251019564</v>
      </c>
      <c r="K505" s="39">
        <f t="shared" si="45"/>
        <v>90.26136976133883</v>
      </c>
      <c r="L505" s="119"/>
    </row>
    <row r="506" spans="1:12" ht="21.75" customHeight="1">
      <c r="A506" s="130"/>
      <c r="B506" s="136"/>
      <c r="C506" s="13">
        <v>4350</v>
      </c>
      <c r="D506" s="13" t="s">
        <v>124</v>
      </c>
      <c r="E506" s="61">
        <v>588</v>
      </c>
      <c r="F506" s="75">
        <v>82</v>
      </c>
      <c r="G506" s="61">
        <v>736</v>
      </c>
      <c r="H506" s="61">
        <v>736</v>
      </c>
      <c r="I506" s="61">
        <v>588</v>
      </c>
      <c r="J506" s="75">
        <f t="shared" si="43"/>
        <v>79.8913043478261</v>
      </c>
      <c r="K506" s="39">
        <f t="shared" si="45"/>
        <v>100</v>
      </c>
      <c r="L506" s="118"/>
    </row>
    <row r="507" spans="1:12" ht="46.5" customHeight="1">
      <c r="A507" s="130"/>
      <c r="B507" s="136"/>
      <c r="C507" s="13">
        <v>4360</v>
      </c>
      <c r="D507" s="13" t="s">
        <v>239</v>
      </c>
      <c r="E507" s="61">
        <v>295.2</v>
      </c>
      <c r="F507" s="75">
        <v>98</v>
      </c>
      <c r="G507" s="61">
        <v>308</v>
      </c>
      <c r="H507" s="61">
        <v>308</v>
      </c>
      <c r="I507" s="61">
        <v>277.77</v>
      </c>
      <c r="J507" s="75">
        <f t="shared" si="43"/>
        <v>90.18506493506493</v>
      </c>
      <c r="K507" s="39">
        <f t="shared" si="45"/>
        <v>94.09552845528455</v>
      </c>
      <c r="L507" s="118"/>
    </row>
    <row r="508" spans="1:12" ht="47.25" customHeight="1">
      <c r="A508" s="130"/>
      <c r="B508" s="136"/>
      <c r="C508" s="13">
        <v>4370</v>
      </c>
      <c r="D508" s="13" t="s">
        <v>240</v>
      </c>
      <c r="E508" s="61">
        <v>2384.63</v>
      </c>
      <c r="F508" s="75">
        <v>100</v>
      </c>
      <c r="G508" s="61">
        <v>2398</v>
      </c>
      <c r="H508" s="61">
        <v>2918</v>
      </c>
      <c r="I508" s="61">
        <v>2585.72</v>
      </c>
      <c r="J508" s="75">
        <f t="shared" si="43"/>
        <v>88.61274845784783</v>
      </c>
      <c r="K508" s="39">
        <f t="shared" si="45"/>
        <v>108.4327547669869</v>
      </c>
      <c r="L508" s="118"/>
    </row>
    <row r="509" spans="1:12" ht="47.25" customHeight="1">
      <c r="A509" s="130"/>
      <c r="B509" s="136"/>
      <c r="C509" s="13">
        <v>4390</v>
      </c>
      <c r="D509" s="13" t="s">
        <v>265</v>
      </c>
      <c r="E509" s="61"/>
      <c r="F509" s="75"/>
      <c r="G509" s="61">
        <v>100</v>
      </c>
      <c r="H509" s="61">
        <v>100</v>
      </c>
      <c r="I509" s="61"/>
      <c r="J509" s="75">
        <f t="shared" si="43"/>
        <v>0</v>
      </c>
      <c r="K509" s="39"/>
      <c r="L509" s="118"/>
    </row>
    <row r="510" spans="1:12" ht="33" customHeight="1">
      <c r="A510" s="130"/>
      <c r="B510" s="136"/>
      <c r="C510" s="13">
        <v>4400</v>
      </c>
      <c r="D510" s="13" t="s">
        <v>143</v>
      </c>
      <c r="E510" s="61">
        <v>6605.56</v>
      </c>
      <c r="F510" s="75">
        <v>87</v>
      </c>
      <c r="G510" s="61">
        <v>7838</v>
      </c>
      <c r="H510" s="61">
        <v>8117</v>
      </c>
      <c r="I510" s="61">
        <v>8116.13</v>
      </c>
      <c r="J510" s="75">
        <f t="shared" si="43"/>
        <v>99.98928175434274</v>
      </c>
      <c r="K510" s="39">
        <f t="shared" si="45"/>
        <v>122.86815955043933</v>
      </c>
      <c r="L510" s="118"/>
    </row>
    <row r="511" spans="1:12" ht="22.5">
      <c r="A511" s="130"/>
      <c r="B511" s="136"/>
      <c r="C511" s="13">
        <v>4410</v>
      </c>
      <c r="D511" s="13" t="s">
        <v>64</v>
      </c>
      <c r="E511" s="61">
        <v>738.82</v>
      </c>
      <c r="F511" s="75">
        <v>100</v>
      </c>
      <c r="G511" s="61">
        <v>750</v>
      </c>
      <c r="H511" s="61">
        <v>1100</v>
      </c>
      <c r="I511" s="61">
        <v>1086.55</v>
      </c>
      <c r="J511" s="74">
        <f t="shared" si="43"/>
        <v>98.77727272727273</v>
      </c>
      <c r="K511" s="39">
        <f t="shared" si="45"/>
        <v>147.06559107766438</v>
      </c>
      <c r="L511" s="118"/>
    </row>
    <row r="512" spans="1:12" ht="22.5" customHeight="1">
      <c r="A512" s="130"/>
      <c r="B512" s="136"/>
      <c r="C512" s="13">
        <v>4420</v>
      </c>
      <c r="D512" s="13" t="s">
        <v>65</v>
      </c>
      <c r="E512" s="61"/>
      <c r="F512" s="75"/>
      <c r="G512" s="61">
        <v>100</v>
      </c>
      <c r="H512" s="61">
        <v>100</v>
      </c>
      <c r="I512" s="61"/>
      <c r="J512" s="74">
        <f t="shared" si="43"/>
        <v>0</v>
      </c>
      <c r="K512" s="39"/>
      <c r="L512" s="118"/>
    </row>
    <row r="513" spans="1:12" ht="21.75" customHeight="1">
      <c r="A513" s="130"/>
      <c r="B513" s="136"/>
      <c r="C513" s="13">
        <v>4430</v>
      </c>
      <c r="D513" s="13" t="s">
        <v>33</v>
      </c>
      <c r="E513" s="61">
        <v>2851</v>
      </c>
      <c r="F513" s="75">
        <v>100</v>
      </c>
      <c r="G513" s="61">
        <v>3450</v>
      </c>
      <c r="H513" s="61">
        <v>2680</v>
      </c>
      <c r="I513" s="61">
        <v>2351</v>
      </c>
      <c r="J513" s="74">
        <f t="shared" si="43"/>
        <v>87.72388059701493</v>
      </c>
      <c r="K513" s="39">
        <f aca="true" t="shared" si="47" ref="K513:K572">(I513/E513)*100</f>
        <v>82.4622939319537</v>
      </c>
      <c r="L513" s="118"/>
    </row>
    <row r="514" spans="1:12" ht="11.25">
      <c r="A514" s="130"/>
      <c r="B514" s="136"/>
      <c r="C514" s="13">
        <v>4440</v>
      </c>
      <c r="D514" s="13" t="s">
        <v>118</v>
      </c>
      <c r="E514" s="61">
        <v>10392.26</v>
      </c>
      <c r="F514" s="75">
        <v>93</v>
      </c>
      <c r="G514" s="61">
        <v>12128</v>
      </c>
      <c r="H514" s="61">
        <v>12128</v>
      </c>
      <c r="I514" s="61">
        <v>10392.34</v>
      </c>
      <c r="J514" s="75">
        <f t="shared" si="43"/>
        <v>85.68881926121372</v>
      </c>
      <c r="K514" s="39">
        <f t="shared" si="47"/>
        <v>100.00076980368083</v>
      </c>
      <c r="L514" s="118"/>
    </row>
    <row r="515" spans="1:12" ht="45">
      <c r="A515" s="130"/>
      <c r="B515" s="136"/>
      <c r="C515" s="13">
        <v>4520</v>
      </c>
      <c r="D515" s="13" t="s">
        <v>227</v>
      </c>
      <c r="E515" s="61"/>
      <c r="F515" s="75"/>
      <c r="G515" s="61"/>
      <c r="H515" s="61">
        <v>702</v>
      </c>
      <c r="I515" s="61">
        <v>702</v>
      </c>
      <c r="J515" s="75">
        <f t="shared" si="43"/>
        <v>100</v>
      </c>
      <c r="K515" s="39"/>
      <c r="L515" s="118"/>
    </row>
    <row r="516" spans="1:12" ht="36" customHeight="1">
      <c r="A516" s="130"/>
      <c r="B516" s="136"/>
      <c r="C516" s="13">
        <v>4610</v>
      </c>
      <c r="D516" s="13" t="s">
        <v>171</v>
      </c>
      <c r="E516" s="61"/>
      <c r="F516" s="75"/>
      <c r="G516" s="61"/>
      <c r="H516" s="61">
        <v>500</v>
      </c>
      <c r="I516" s="61"/>
      <c r="J516" s="75"/>
      <c r="K516" s="39"/>
      <c r="L516" s="118"/>
    </row>
    <row r="517" spans="1:12" ht="47.25" customHeight="1">
      <c r="A517" s="130"/>
      <c r="B517" s="136"/>
      <c r="C517" s="13">
        <v>4700</v>
      </c>
      <c r="D517" s="13" t="s">
        <v>264</v>
      </c>
      <c r="E517" s="61">
        <v>4639.5</v>
      </c>
      <c r="F517" s="75">
        <v>90</v>
      </c>
      <c r="G517" s="61">
        <v>5150</v>
      </c>
      <c r="H517" s="61">
        <v>5900</v>
      </c>
      <c r="I517" s="61">
        <v>5885</v>
      </c>
      <c r="J517" s="75">
        <f t="shared" si="43"/>
        <v>99.7457627118644</v>
      </c>
      <c r="K517" s="39">
        <f t="shared" si="47"/>
        <v>126.8455652548766</v>
      </c>
      <c r="L517" s="118"/>
    </row>
    <row r="518" spans="1:12" ht="21">
      <c r="A518" s="130"/>
      <c r="B518" s="129">
        <v>85228</v>
      </c>
      <c r="C518" s="2"/>
      <c r="D518" s="2" t="s">
        <v>125</v>
      </c>
      <c r="E518" s="68">
        <f>SUM(E519:E530)</f>
        <v>136065.43000000002</v>
      </c>
      <c r="F518" s="71">
        <v>95</v>
      </c>
      <c r="G518" s="68">
        <f>SUM(G519:G530)</f>
        <v>141315</v>
      </c>
      <c r="H518" s="68">
        <f>SUM(H519:H530)</f>
        <v>142301</v>
      </c>
      <c r="I518" s="68">
        <f>SUM(I519:I530)</f>
        <v>136913.31</v>
      </c>
      <c r="J518" s="73">
        <f t="shared" si="43"/>
        <v>96.21387762559644</v>
      </c>
      <c r="K518" s="3">
        <f t="shared" si="47"/>
        <v>100.62314138131924</v>
      </c>
      <c r="L518" s="118">
        <f>(I518/$I$691)*100</f>
        <v>0.5326481833739543</v>
      </c>
    </row>
    <row r="519" spans="1:12" ht="34.5" customHeight="1">
      <c r="A519" s="130"/>
      <c r="B519" s="136"/>
      <c r="C519" s="13">
        <v>3020</v>
      </c>
      <c r="D519" s="13" t="s">
        <v>263</v>
      </c>
      <c r="E519" s="61">
        <v>2392.28</v>
      </c>
      <c r="F519" s="75">
        <v>100</v>
      </c>
      <c r="G519" s="61">
        <v>478</v>
      </c>
      <c r="H519" s="61">
        <v>3063</v>
      </c>
      <c r="I519" s="61">
        <v>2090.46</v>
      </c>
      <c r="J519" s="74">
        <f t="shared" si="43"/>
        <v>68.24877571008815</v>
      </c>
      <c r="K519" s="39">
        <f t="shared" si="47"/>
        <v>87.3835838614209</v>
      </c>
      <c r="L519" s="124">
        <f aca="true" t="shared" si="48" ref="L519:L531">(I519/$I$691)*100</f>
        <v>0.00813273538866248</v>
      </c>
    </row>
    <row r="520" spans="1:12" ht="34.5" customHeight="1">
      <c r="A520" s="130"/>
      <c r="B520" s="136"/>
      <c r="C520" s="13">
        <v>3030</v>
      </c>
      <c r="D520" s="13" t="s">
        <v>63</v>
      </c>
      <c r="E520" s="61">
        <v>463.35</v>
      </c>
      <c r="F520" s="75">
        <v>77</v>
      </c>
      <c r="G520" s="61">
        <v>626</v>
      </c>
      <c r="H520" s="61">
        <v>1540</v>
      </c>
      <c r="I520" s="61">
        <v>1326.38</v>
      </c>
      <c r="J520" s="74">
        <f t="shared" si="43"/>
        <v>86.12857142857143</v>
      </c>
      <c r="K520" s="39">
        <f t="shared" si="47"/>
        <v>286.2587676702277</v>
      </c>
      <c r="L520" s="124">
        <f t="shared" si="48"/>
        <v>0.00516015497297922</v>
      </c>
    </row>
    <row r="521" spans="1:12" ht="22.5">
      <c r="A521" s="130"/>
      <c r="B521" s="136"/>
      <c r="C521" s="13">
        <v>4010</v>
      </c>
      <c r="D521" s="13" t="s">
        <v>235</v>
      </c>
      <c r="E521" s="61">
        <v>87884.74</v>
      </c>
      <c r="F521" s="75">
        <v>95</v>
      </c>
      <c r="G521" s="61">
        <v>90483</v>
      </c>
      <c r="H521" s="61">
        <v>77087</v>
      </c>
      <c r="I521" s="61">
        <v>77086.29</v>
      </c>
      <c r="J521" s="74">
        <f>(I521/H521)*100</f>
        <v>99.99907896273041</v>
      </c>
      <c r="K521" s="39">
        <f t="shared" si="47"/>
        <v>87.71294083591758</v>
      </c>
      <c r="L521" s="124">
        <f t="shared" si="48"/>
        <v>0.2998968641656375</v>
      </c>
    </row>
    <row r="522" spans="1:12" ht="22.5" customHeight="1">
      <c r="A522" s="130"/>
      <c r="B522" s="136"/>
      <c r="C522" s="13">
        <v>4040</v>
      </c>
      <c r="D522" s="13" t="s">
        <v>259</v>
      </c>
      <c r="E522" s="61">
        <v>6383.81</v>
      </c>
      <c r="F522" s="75">
        <v>100</v>
      </c>
      <c r="G522" s="61">
        <v>6691</v>
      </c>
      <c r="H522" s="61">
        <v>6667</v>
      </c>
      <c r="I522" s="61">
        <v>6666.81</v>
      </c>
      <c r="J522" s="75">
        <f>(I522/H522)*100</f>
        <v>99.99715014249288</v>
      </c>
      <c r="K522" s="39">
        <f t="shared" si="47"/>
        <v>104.43308933066618</v>
      </c>
      <c r="L522" s="124">
        <f t="shared" si="48"/>
        <v>0.02593658889263076</v>
      </c>
    </row>
    <row r="523" spans="1:12" ht="11.25">
      <c r="A523" s="130"/>
      <c r="B523" s="136"/>
      <c r="C523" s="13">
        <v>4110</v>
      </c>
      <c r="D523" s="13" t="s">
        <v>116</v>
      </c>
      <c r="E523" s="61">
        <v>16762.91</v>
      </c>
      <c r="F523" s="75">
        <v>100</v>
      </c>
      <c r="G523" s="61">
        <v>18885</v>
      </c>
      <c r="H523" s="61">
        <v>18462</v>
      </c>
      <c r="I523" s="61">
        <v>17704.99</v>
      </c>
      <c r="J523" s="74">
        <f>(I523/H523)*100</f>
        <v>95.89963167587477</v>
      </c>
      <c r="K523" s="39">
        <f t="shared" si="47"/>
        <v>105.62002659442781</v>
      </c>
      <c r="L523" s="124">
        <f t="shared" si="48"/>
        <v>0.0688795761358339</v>
      </c>
    </row>
    <row r="524" spans="1:12" ht="22.5">
      <c r="A524" s="130"/>
      <c r="B524" s="136"/>
      <c r="C524" s="13">
        <v>4120</v>
      </c>
      <c r="D524" s="13" t="s">
        <v>67</v>
      </c>
      <c r="E524" s="61">
        <v>1013.09</v>
      </c>
      <c r="F524" s="75">
        <v>59</v>
      </c>
      <c r="G524" s="61">
        <v>2551</v>
      </c>
      <c r="H524" s="61">
        <v>2491</v>
      </c>
      <c r="I524" s="61">
        <v>750.07</v>
      </c>
      <c r="J524" s="74">
        <f>(I524/H524)*100</f>
        <v>30.11120032115616</v>
      </c>
      <c r="K524" s="39">
        <f t="shared" si="47"/>
        <v>74.03784461400271</v>
      </c>
      <c r="L524" s="124">
        <f t="shared" si="48"/>
        <v>0.0029180758459736453</v>
      </c>
    </row>
    <row r="525" spans="1:12" ht="22.5">
      <c r="A525" s="130"/>
      <c r="B525" s="136"/>
      <c r="C525" s="13">
        <v>4170</v>
      </c>
      <c r="D525" s="13" t="s">
        <v>30</v>
      </c>
      <c r="E525" s="61">
        <v>12551.41</v>
      </c>
      <c r="F525" s="75">
        <v>94</v>
      </c>
      <c r="G525" s="61">
        <v>12500</v>
      </c>
      <c r="H525" s="61">
        <v>24664</v>
      </c>
      <c r="I525" s="61">
        <v>24663.03</v>
      </c>
      <c r="J525" s="74">
        <f aca="true" t="shared" si="49" ref="J525:J542">(I525/H525)*100</f>
        <v>99.99606714239377</v>
      </c>
      <c r="K525" s="39">
        <f t="shared" si="47"/>
        <v>196.49609087743926</v>
      </c>
      <c r="L525" s="124">
        <f t="shared" si="48"/>
        <v>0.09594916758638977</v>
      </c>
    </row>
    <row r="526" spans="1:12" ht="20.25" customHeight="1">
      <c r="A526" s="130"/>
      <c r="B526" s="136"/>
      <c r="C526" s="13">
        <v>4210</v>
      </c>
      <c r="D526" s="13" t="s">
        <v>14</v>
      </c>
      <c r="E526" s="61"/>
      <c r="F526" s="75"/>
      <c r="G526" s="61">
        <v>52</v>
      </c>
      <c r="H526" s="61">
        <v>52</v>
      </c>
      <c r="I526" s="61"/>
      <c r="J526" s="74">
        <f t="shared" si="49"/>
        <v>0</v>
      </c>
      <c r="K526" s="39"/>
      <c r="L526" s="124">
        <f t="shared" si="48"/>
        <v>0</v>
      </c>
    </row>
    <row r="527" spans="1:12" ht="24" customHeight="1">
      <c r="A527" s="130"/>
      <c r="B527" s="136"/>
      <c r="C527" s="13">
        <v>4280</v>
      </c>
      <c r="D527" s="13" t="s">
        <v>70</v>
      </c>
      <c r="E527" s="61">
        <v>70</v>
      </c>
      <c r="F527" s="75">
        <v>100</v>
      </c>
      <c r="G527" s="61">
        <v>160</v>
      </c>
      <c r="H527" s="61">
        <v>250</v>
      </c>
      <c r="I527" s="61">
        <v>215</v>
      </c>
      <c r="J527" s="74">
        <f t="shared" si="49"/>
        <v>86</v>
      </c>
      <c r="K527" s="39">
        <f t="shared" si="47"/>
        <v>307.14285714285717</v>
      </c>
      <c r="L527" s="124">
        <f t="shared" si="48"/>
        <v>0.0008364370083916617</v>
      </c>
    </row>
    <row r="528" spans="1:12" ht="22.5" customHeight="1">
      <c r="A528" s="130"/>
      <c r="B528" s="136"/>
      <c r="C528" s="13">
        <v>4410</v>
      </c>
      <c r="D528" s="13" t="s">
        <v>64</v>
      </c>
      <c r="E528" s="61">
        <v>3256.95</v>
      </c>
      <c r="F528" s="75">
        <v>91</v>
      </c>
      <c r="G528" s="61">
        <v>3184</v>
      </c>
      <c r="H528" s="61">
        <v>2320</v>
      </c>
      <c r="I528" s="61">
        <v>1072.96</v>
      </c>
      <c r="J528" s="74">
        <f t="shared" si="49"/>
        <v>46.248275862068965</v>
      </c>
      <c r="K528" s="39">
        <f t="shared" si="47"/>
        <v>32.94370500007676</v>
      </c>
      <c r="L528" s="124">
        <f t="shared" si="48"/>
        <v>0.004174248616390313</v>
      </c>
    </row>
    <row r="529" spans="1:12" ht="11.25">
      <c r="A529" s="130"/>
      <c r="B529" s="136"/>
      <c r="C529" s="13">
        <v>4440</v>
      </c>
      <c r="D529" s="13" t="s">
        <v>118</v>
      </c>
      <c r="E529" s="61">
        <v>5286.89</v>
      </c>
      <c r="F529" s="75">
        <v>91</v>
      </c>
      <c r="G529" s="61">
        <v>5585</v>
      </c>
      <c r="H529" s="61">
        <v>5585</v>
      </c>
      <c r="I529" s="61">
        <v>5287.32</v>
      </c>
      <c r="J529" s="74">
        <f t="shared" si="49"/>
        <v>94.67000895255147</v>
      </c>
      <c r="K529" s="39">
        <f t="shared" si="47"/>
        <v>100.00813332601963</v>
      </c>
      <c r="L529" s="124">
        <f t="shared" si="48"/>
        <v>0.02056981452655535</v>
      </c>
    </row>
    <row r="530" spans="1:12" ht="45" customHeight="1">
      <c r="A530" s="130"/>
      <c r="B530" s="137"/>
      <c r="C530" s="13">
        <v>4700</v>
      </c>
      <c r="D530" s="13" t="s">
        <v>264</v>
      </c>
      <c r="E530" s="61"/>
      <c r="F530" s="75"/>
      <c r="G530" s="61">
        <v>120</v>
      </c>
      <c r="H530" s="61">
        <v>120</v>
      </c>
      <c r="I530" s="61">
        <v>50</v>
      </c>
      <c r="J530" s="75">
        <f t="shared" si="49"/>
        <v>41.66666666666667</v>
      </c>
      <c r="K530" s="39"/>
      <c r="L530" s="124">
        <f t="shared" si="48"/>
        <v>0.0001945202345096888</v>
      </c>
    </row>
    <row r="531" spans="1:12" ht="21">
      <c r="A531" s="130"/>
      <c r="B531" s="141">
        <v>85232</v>
      </c>
      <c r="C531" s="2"/>
      <c r="D531" s="2" t="s">
        <v>126</v>
      </c>
      <c r="E531" s="68">
        <f>SUM(E532:E545)</f>
        <v>20585.730000000003</v>
      </c>
      <c r="F531" s="71">
        <v>88</v>
      </c>
      <c r="G531" s="68">
        <f>SUM(G532:G545)</f>
        <v>21741</v>
      </c>
      <c r="H531" s="68">
        <f>SUM(H532:H545)</f>
        <v>22225</v>
      </c>
      <c r="I531" s="68">
        <f>SUM(I532:I545)</f>
        <v>21339.27</v>
      </c>
      <c r="J531" s="73">
        <f t="shared" si="49"/>
        <v>96.0147131608549</v>
      </c>
      <c r="K531" s="3">
        <f t="shared" si="47"/>
        <v>103.66049685874631</v>
      </c>
      <c r="L531" s="114">
        <f t="shared" si="48"/>
        <v>0.08301839609331133</v>
      </c>
    </row>
    <row r="532" spans="1:12" ht="33" customHeight="1">
      <c r="A532" s="130"/>
      <c r="B532" s="141"/>
      <c r="C532" s="13">
        <v>3020</v>
      </c>
      <c r="D532" s="13" t="s">
        <v>263</v>
      </c>
      <c r="E532" s="61">
        <v>116.04</v>
      </c>
      <c r="F532" s="75">
        <v>83</v>
      </c>
      <c r="G532" s="61">
        <v>139</v>
      </c>
      <c r="H532" s="61">
        <v>139</v>
      </c>
      <c r="I532" s="61">
        <v>104.49</v>
      </c>
      <c r="J532" s="74">
        <f t="shared" si="49"/>
        <v>75.1726618705036</v>
      </c>
      <c r="K532" s="39">
        <f t="shared" si="47"/>
        <v>90.04653567735262</v>
      </c>
      <c r="L532" s="119"/>
    </row>
    <row r="533" spans="1:12" ht="22.5">
      <c r="A533" s="130"/>
      <c r="B533" s="141"/>
      <c r="C533" s="13">
        <v>4010</v>
      </c>
      <c r="D533" s="13" t="s">
        <v>115</v>
      </c>
      <c r="E533" s="61">
        <v>12174.34</v>
      </c>
      <c r="F533" s="75">
        <v>100</v>
      </c>
      <c r="G533" s="61">
        <v>11335</v>
      </c>
      <c r="H533" s="61">
        <v>12162</v>
      </c>
      <c r="I533" s="61">
        <v>12161.06</v>
      </c>
      <c r="J533" s="74">
        <f t="shared" si="49"/>
        <v>99.99227100805787</v>
      </c>
      <c r="K533" s="39">
        <f t="shared" si="47"/>
        <v>99.89091811137195</v>
      </c>
      <c r="L533" s="119"/>
    </row>
    <row r="534" spans="1:12" ht="21.75" customHeight="1">
      <c r="A534" s="130"/>
      <c r="B534" s="141"/>
      <c r="C534" s="13">
        <v>4040</v>
      </c>
      <c r="D534" s="13" t="s">
        <v>259</v>
      </c>
      <c r="E534" s="61">
        <v>795.94</v>
      </c>
      <c r="F534" s="75">
        <v>100</v>
      </c>
      <c r="G534" s="61">
        <v>845</v>
      </c>
      <c r="H534" s="61">
        <v>846</v>
      </c>
      <c r="I534" s="61">
        <v>845.97</v>
      </c>
      <c r="J534" s="74">
        <f t="shared" si="49"/>
        <v>99.99645390070923</v>
      </c>
      <c r="K534" s="39">
        <f t="shared" si="47"/>
        <v>106.28564967208582</v>
      </c>
      <c r="L534" s="119"/>
    </row>
    <row r="535" spans="1:12" ht="11.25">
      <c r="A535" s="130"/>
      <c r="B535" s="141"/>
      <c r="C535" s="13">
        <v>4110</v>
      </c>
      <c r="D535" s="13" t="s">
        <v>116</v>
      </c>
      <c r="E535" s="61">
        <v>2113.81</v>
      </c>
      <c r="F535" s="75">
        <v>98</v>
      </c>
      <c r="G535" s="61">
        <v>2097</v>
      </c>
      <c r="H535" s="61">
        <v>2163</v>
      </c>
      <c r="I535" s="61">
        <v>2162.04</v>
      </c>
      <c r="J535" s="75">
        <f t="shared" si="49"/>
        <v>99.95561719833564</v>
      </c>
      <c r="K535" s="39">
        <f t="shared" si="47"/>
        <v>102.28166202260374</v>
      </c>
      <c r="L535" s="119"/>
    </row>
    <row r="536" spans="1:12" ht="22.5">
      <c r="A536" s="130"/>
      <c r="B536" s="141"/>
      <c r="C536" s="13">
        <v>4120</v>
      </c>
      <c r="D536" s="13" t="s">
        <v>67</v>
      </c>
      <c r="E536" s="61">
        <v>311.11</v>
      </c>
      <c r="F536" s="75">
        <v>87</v>
      </c>
      <c r="G536" s="61">
        <v>298</v>
      </c>
      <c r="H536" s="61">
        <v>312</v>
      </c>
      <c r="I536" s="61">
        <v>311.75</v>
      </c>
      <c r="J536" s="74">
        <f t="shared" si="49"/>
        <v>99.9198717948718</v>
      </c>
      <c r="K536" s="39">
        <f t="shared" si="47"/>
        <v>100.20571502041078</v>
      </c>
      <c r="L536" s="119"/>
    </row>
    <row r="537" spans="1:12" ht="21.75" customHeight="1">
      <c r="A537" s="130"/>
      <c r="B537" s="141"/>
      <c r="C537" s="13">
        <v>4210</v>
      </c>
      <c r="D537" s="13" t="s">
        <v>14</v>
      </c>
      <c r="E537" s="61">
        <v>393.7</v>
      </c>
      <c r="F537" s="75">
        <v>31</v>
      </c>
      <c r="G537" s="61">
        <v>870</v>
      </c>
      <c r="H537" s="61">
        <v>870</v>
      </c>
      <c r="I537" s="61">
        <v>754.14</v>
      </c>
      <c r="J537" s="74">
        <f t="shared" si="49"/>
        <v>86.68275862068965</v>
      </c>
      <c r="K537" s="39">
        <f t="shared" si="47"/>
        <v>191.5519431038862</v>
      </c>
      <c r="L537" s="119"/>
    </row>
    <row r="538" spans="1:12" ht="11.25">
      <c r="A538" s="130"/>
      <c r="B538" s="141"/>
      <c r="C538" s="13">
        <v>4260</v>
      </c>
      <c r="D538" s="13" t="s">
        <v>15</v>
      </c>
      <c r="E538" s="61">
        <v>2213.97</v>
      </c>
      <c r="F538" s="75">
        <v>95</v>
      </c>
      <c r="G538" s="61">
        <v>2238</v>
      </c>
      <c r="H538" s="61">
        <v>2309</v>
      </c>
      <c r="I538" s="61">
        <v>2209.9</v>
      </c>
      <c r="J538" s="74">
        <f t="shared" si="49"/>
        <v>95.70809874404505</v>
      </c>
      <c r="K538" s="39">
        <f t="shared" si="47"/>
        <v>99.81616733740748</v>
      </c>
      <c r="L538" s="119"/>
    </row>
    <row r="539" spans="1:12" ht="22.5">
      <c r="A539" s="130"/>
      <c r="B539" s="141"/>
      <c r="C539" s="13">
        <v>4280</v>
      </c>
      <c r="D539" s="13" t="s">
        <v>70</v>
      </c>
      <c r="E539" s="61">
        <v>50</v>
      </c>
      <c r="F539" s="75">
        <v>83</v>
      </c>
      <c r="G539" s="61">
        <v>40</v>
      </c>
      <c r="H539" s="61">
        <v>50</v>
      </c>
      <c r="I539" s="61">
        <v>50</v>
      </c>
      <c r="J539" s="74">
        <f t="shared" si="49"/>
        <v>100</v>
      </c>
      <c r="K539" s="39">
        <f t="shared" si="47"/>
        <v>100</v>
      </c>
      <c r="L539" s="119"/>
    </row>
    <row r="540" spans="1:12" ht="21.75" customHeight="1">
      <c r="A540" s="130"/>
      <c r="B540" s="141"/>
      <c r="C540" s="13">
        <v>4300</v>
      </c>
      <c r="D540" s="13" t="s">
        <v>19</v>
      </c>
      <c r="E540" s="61">
        <v>124.5</v>
      </c>
      <c r="F540" s="75">
        <v>26</v>
      </c>
      <c r="G540" s="61">
        <v>493</v>
      </c>
      <c r="H540" s="61">
        <v>422</v>
      </c>
      <c r="I540" s="61">
        <v>151.95</v>
      </c>
      <c r="J540" s="74">
        <f t="shared" si="49"/>
        <v>36.007109004739334</v>
      </c>
      <c r="K540" s="39">
        <f t="shared" si="47"/>
        <v>122.04819277108432</v>
      </c>
      <c r="L540" s="119"/>
    </row>
    <row r="541" spans="1:12" ht="45.75" customHeight="1">
      <c r="A541" s="130"/>
      <c r="B541" s="141"/>
      <c r="C541" s="13">
        <v>4370</v>
      </c>
      <c r="D541" s="13" t="s">
        <v>240</v>
      </c>
      <c r="E541" s="61">
        <v>215.74</v>
      </c>
      <c r="F541" s="75">
        <v>35</v>
      </c>
      <c r="G541" s="61">
        <v>312</v>
      </c>
      <c r="H541" s="61">
        <v>312</v>
      </c>
      <c r="I541" s="61">
        <v>240.7</v>
      </c>
      <c r="J541" s="74">
        <f t="shared" si="49"/>
        <v>77.14743589743588</v>
      </c>
      <c r="K541" s="39">
        <f t="shared" si="47"/>
        <v>111.56948178362842</v>
      </c>
      <c r="L541" s="119"/>
    </row>
    <row r="542" spans="1:12" ht="33.75">
      <c r="A542" s="130"/>
      <c r="B542" s="141"/>
      <c r="C542" s="13">
        <v>4400</v>
      </c>
      <c r="D542" s="13" t="s">
        <v>143</v>
      </c>
      <c r="E542" s="61">
        <v>845.3</v>
      </c>
      <c r="F542" s="75">
        <v>54</v>
      </c>
      <c r="G542" s="61">
        <v>1604</v>
      </c>
      <c r="H542" s="61">
        <v>1061</v>
      </c>
      <c r="I542" s="61">
        <v>794.58</v>
      </c>
      <c r="J542" s="74">
        <f t="shared" si="49"/>
        <v>74.88972667295005</v>
      </c>
      <c r="K542" s="39">
        <f t="shared" si="47"/>
        <v>93.99976339761032</v>
      </c>
      <c r="L542" s="119"/>
    </row>
    <row r="543" spans="1:12" ht="22.5" customHeight="1">
      <c r="A543" s="130"/>
      <c r="B543" s="141"/>
      <c r="C543" s="13">
        <v>4410</v>
      </c>
      <c r="D543" s="13" t="s">
        <v>64</v>
      </c>
      <c r="E543" s="61">
        <v>137.35</v>
      </c>
      <c r="F543" s="75">
        <v>72</v>
      </c>
      <c r="G543" s="61">
        <v>195</v>
      </c>
      <c r="H543" s="61">
        <v>235</v>
      </c>
      <c r="I543" s="61">
        <v>208.76</v>
      </c>
      <c r="J543" s="74">
        <f>(I543/H543)*100</f>
        <v>88.83404255319148</v>
      </c>
      <c r="K543" s="39">
        <f t="shared" si="47"/>
        <v>151.99126319621405</v>
      </c>
      <c r="L543" s="119"/>
    </row>
    <row r="544" spans="1:12" ht="11.25" customHeight="1">
      <c r="A544" s="130"/>
      <c r="B544" s="141"/>
      <c r="C544" s="13">
        <v>4440</v>
      </c>
      <c r="D544" s="13" t="s">
        <v>118</v>
      </c>
      <c r="E544" s="61">
        <v>1093.93</v>
      </c>
      <c r="F544" s="75">
        <v>97</v>
      </c>
      <c r="G544" s="61">
        <v>1155</v>
      </c>
      <c r="H544" s="61">
        <v>1094</v>
      </c>
      <c r="I544" s="61">
        <v>1093.93</v>
      </c>
      <c r="J544" s="75">
        <f>(I544/H544)*100</f>
        <v>99.99360146252286</v>
      </c>
      <c r="K544" s="39">
        <f t="shared" si="47"/>
        <v>100</v>
      </c>
      <c r="L544" s="119"/>
    </row>
    <row r="545" spans="1:12" ht="45" customHeight="1">
      <c r="A545" s="130"/>
      <c r="B545" s="141"/>
      <c r="C545" s="13">
        <v>4700</v>
      </c>
      <c r="D545" s="13" t="s">
        <v>264</v>
      </c>
      <c r="E545" s="61"/>
      <c r="F545" s="75"/>
      <c r="G545" s="61">
        <v>120</v>
      </c>
      <c r="H545" s="61">
        <v>250</v>
      </c>
      <c r="I545" s="61">
        <v>250</v>
      </c>
      <c r="J545" s="74">
        <f>(I545/H545)*100</f>
        <v>100</v>
      </c>
      <c r="K545" s="39"/>
      <c r="L545" s="119"/>
    </row>
    <row r="546" spans="1:12" ht="18.75" customHeight="1">
      <c r="A546" s="130"/>
      <c r="B546" s="129">
        <v>85295</v>
      </c>
      <c r="C546" s="2"/>
      <c r="D546" s="2" t="s">
        <v>25</v>
      </c>
      <c r="E546" s="59">
        <f>E547+E548+E552+E553+E549+E550+E551+E554</f>
        <v>289744.94</v>
      </c>
      <c r="F546" s="65">
        <v>98</v>
      </c>
      <c r="G546" s="59">
        <f>G547+G548+G552+G553+G549+G550+G551+G554</f>
        <v>261143</v>
      </c>
      <c r="H546" s="59">
        <f>H547+H548+H552+H553+H549+H550+H551+H554</f>
        <v>359326</v>
      </c>
      <c r="I546" s="59">
        <f>I547+I548+I552+I553+I549+I550+I551+I554</f>
        <v>353385.47</v>
      </c>
      <c r="J546" s="73">
        <f>(I546/H546)*100</f>
        <v>98.34675754050637</v>
      </c>
      <c r="K546" s="3">
        <f t="shared" si="47"/>
        <v>121.964328350307</v>
      </c>
      <c r="L546" s="118">
        <f>(I546/$I$691)*100</f>
        <v>1.3748124899343315</v>
      </c>
    </row>
    <row r="547" spans="1:12" ht="100.5" customHeight="1">
      <c r="A547" s="130"/>
      <c r="B547" s="136"/>
      <c r="C547" s="13">
        <v>2830</v>
      </c>
      <c r="D547" s="13" t="s">
        <v>266</v>
      </c>
      <c r="E547" s="62">
        <v>3600</v>
      </c>
      <c r="F547" s="75">
        <v>100</v>
      </c>
      <c r="G547" s="62">
        <v>3600</v>
      </c>
      <c r="H547" s="62">
        <v>3600</v>
      </c>
      <c r="I547" s="62">
        <v>3000</v>
      </c>
      <c r="J547" s="74">
        <f>(I547/H547)*100</f>
        <v>83.33333333333334</v>
      </c>
      <c r="K547" s="39">
        <f t="shared" si="47"/>
        <v>83.33333333333334</v>
      </c>
      <c r="L547" s="119"/>
    </row>
    <row r="548" spans="1:12" ht="21.75" customHeight="1">
      <c r="A548" s="130"/>
      <c r="B548" s="136"/>
      <c r="C548" s="13">
        <v>3110</v>
      </c>
      <c r="D548" s="13" t="s">
        <v>91</v>
      </c>
      <c r="E548" s="61">
        <v>284596.94</v>
      </c>
      <c r="F548" s="75">
        <v>98</v>
      </c>
      <c r="G548" s="61">
        <v>255879</v>
      </c>
      <c r="H548" s="61">
        <v>352132</v>
      </c>
      <c r="I548" s="61">
        <v>347423.47</v>
      </c>
      <c r="J548" s="74">
        <f aca="true" t="shared" si="50" ref="J548:J557">(I548/H548)*100</f>
        <v>98.66285086274465</v>
      </c>
      <c r="K548" s="39">
        <f t="shared" si="47"/>
        <v>122.0756168355148</v>
      </c>
      <c r="L548" s="119">
        <f>(I548/$I$691)*100</f>
        <v>1.3516178971713964</v>
      </c>
    </row>
    <row r="549" spans="1:12" ht="20.25" customHeight="1">
      <c r="A549" s="130"/>
      <c r="B549" s="136"/>
      <c r="C549" s="13">
        <v>4010</v>
      </c>
      <c r="D549" s="13" t="s">
        <v>234</v>
      </c>
      <c r="E549" s="61"/>
      <c r="F549" s="75"/>
      <c r="G549" s="61"/>
      <c r="H549" s="61">
        <v>1414</v>
      </c>
      <c r="I549" s="61">
        <v>1414</v>
      </c>
      <c r="J549" s="74">
        <f t="shared" si="50"/>
        <v>100</v>
      </c>
      <c r="K549" s="39"/>
      <c r="L549" s="119"/>
    </row>
    <row r="550" spans="1:12" ht="11.25" customHeight="1">
      <c r="A550" s="130"/>
      <c r="B550" s="136"/>
      <c r="C550" s="13">
        <v>4110</v>
      </c>
      <c r="D550" s="13" t="s">
        <v>116</v>
      </c>
      <c r="E550" s="61"/>
      <c r="F550" s="75"/>
      <c r="G550" s="61"/>
      <c r="H550" s="61">
        <v>243.49</v>
      </c>
      <c r="I550" s="61">
        <v>243.49</v>
      </c>
      <c r="J550" s="74">
        <f t="shared" si="50"/>
        <v>100</v>
      </c>
      <c r="K550" s="39"/>
      <c r="L550" s="119"/>
    </row>
    <row r="551" spans="1:12" ht="21" customHeight="1">
      <c r="A551" s="130"/>
      <c r="B551" s="136"/>
      <c r="C551" s="13">
        <v>4120</v>
      </c>
      <c r="D551" s="13" t="s">
        <v>67</v>
      </c>
      <c r="E551" s="61"/>
      <c r="F551" s="75"/>
      <c r="G551" s="61"/>
      <c r="H551" s="61">
        <v>34.64</v>
      </c>
      <c r="I551" s="61">
        <v>34.64</v>
      </c>
      <c r="J551" s="74">
        <f t="shared" si="50"/>
        <v>100</v>
      </c>
      <c r="K551" s="39"/>
      <c r="L551" s="119"/>
    </row>
    <row r="552" spans="1:12" ht="22.5" customHeight="1">
      <c r="A552" s="130"/>
      <c r="B552" s="142"/>
      <c r="C552" s="13">
        <v>4210</v>
      </c>
      <c r="D552" s="13" t="s">
        <v>14</v>
      </c>
      <c r="E552" s="61"/>
      <c r="F552" s="75"/>
      <c r="G552" s="61"/>
      <c r="H552" s="61">
        <v>11.86</v>
      </c>
      <c r="I552" s="61">
        <v>11.86</v>
      </c>
      <c r="J552" s="74">
        <f t="shared" si="50"/>
        <v>100</v>
      </c>
      <c r="K552" s="39"/>
      <c r="L552" s="119"/>
    </row>
    <row r="553" spans="1:12" ht="21.75" customHeight="1">
      <c r="A553" s="130"/>
      <c r="B553" s="142"/>
      <c r="C553" s="13">
        <v>4300</v>
      </c>
      <c r="D553" s="13" t="s">
        <v>19</v>
      </c>
      <c r="E553" s="61">
        <v>1548</v>
      </c>
      <c r="F553" s="75">
        <v>80</v>
      </c>
      <c r="G553" s="61">
        <v>1664</v>
      </c>
      <c r="H553" s="61">
        <v>1879.69</v>
      </c>
      <c r="I553" s="61">
        <v>1247.69</v>
      </c>
      <c r="J553" s="74">
        <f t="shared" si="50"/>
        <v>66.37743457697812</v>
      </c>
      <c r="K553" s="39">
        <f t="shared" si="47"/>
        <v>80.60012919896641</v>
      </c>
      <c r="L553" s="119"/>
    </row>
    <row r="554" spans="1:12" ht="45">
      <c r="A554" s="99"/>
      <c r="B554" s="106"/>
      <c r="C554" s="13">
        <v>4370</v>
      </c>
      <c r="D554" s="13" t="s">
        <v>267</v>
      </c>
      <c r="E554" s="61"/>
      <c r="F554" s="75"/>
      <c r="G554" s="61"/>
      <c r="H554" s="61">
        <v>10.32</v>
      </c>
      <c r="I554" s="61">
        <v>10.32</v>
      </c>
      <c r="J554" s="74">
        <f t="shared" si="50"/>
        <v>100</v>
      </c>
      <c r="K554" s="39"/>
      <c r="L554" s="119"/>
    </row>
    <row r="555" spans="1:12" s="42" customFormat="1" ht="54" customHeight="1">
      <c r="A555" s="133">
        <v>853</v>
      </c>
      <c r="B555" s="13"/>
      <c r="C555" s="13"/>
      <c r="D555" s="2" t="s">
        <v>147</v>
      </c>
      <c r="E555" s="68">
        <f>E556</f>
        <v>129931.00000000001</v>
      </c>
      <c r="F555" s="71">
        <v>97</v>
      </c>
      <c r="G555" s="68">
        <f>G556</f>
        <v>137500</v>
      </c>
      <c r="H555" s="68">
        <f>H556</f>
        <v>169058.99999999997</v>
      </c>
      <c r="I555" s="68">
        <f>I556</f>
        <v>166600.81999999998</v>
      </c>
      <c r="J555" s="73">
        <f t="shared" si="50"/>
        <v>98.54596324360135</v>
      </c>
      <c r="K555" s="3">
        <f t="shared" si="47"/>
        <v>128.22253349854918</v>
      </c>
      <c r="L555" s="118">
        <f>(I555/$I$691)*100</f>
        <v>0.6481446115181289</v>
      </c>
    </row>
    <row r="556" spans="1:12" s="42" customFormat="1" ht="24.75" customHeight="1">
      <c r="A556" s="134"/>
      <c r="B556" s="129">
        <v>85395</v>
      </c>
      <c r="C556" s="13"/>
      <c r="D556" s="2" t="s">
        <v>25</v>
      </c>
      <c r="E556" s="5">
        <f>SUM(E557:E574)</f>
        <v>129931.00000000001</v>
      </c>
      <c r="F556" s="3">
        <v>97</v>
      </c>
      <c r="G556" s="5">
        <f>SUM(G557:G574)</f>
        <v>137500</v>
      </c>
      <c r="H556" s="5">
        <f>SUM(H557:H574)</f>
        <v>169058.99999999997</v>
      </c>
      <c r="I556" s="5">
        <f>SUM(I557:I574)</f>
        <v>166600.81999999998</v>
      </c>
      <c r="J556" s="20">
        <f t="shared" si="50"/>
        <v>98.54596324360135</v>
      </c>
      <c r="K556" s="3">
        <f t="shared" si="47"/>
        <v>128.22253349854918</v>
      </c>
      <c r="L556" s="118">
        <f>(I556/$I$691)*100</f>
        <v>0.6481446115181289</v>
      </c>
    </row>
    <row r="557" spans="1:12" s="42" customFormat="1" ht="32.25" customHeight="1">
      <c r="A557" s="134"/>
      <c r="B557" s="136"/>
      <c r="C557" s="13">
        <v>3027</v>
      </c>
      <c r="D557" s="13" t="s">
        <v>149</v>
      </c>
      <c r="E557" s="61">
        <v>853.44</v>
      </c>
      <c r="F557" s="75">
        <v>99</v>
      </c>
      <c r="G557" s="61">
        <v>1006</v>
      </c>
      <c r="H557" s="61">
        <v>568.54</v>
      </c>
      <c r="I557" s="61">
        <v>515.28</v>
      </c>
      <c r="J557" s="74">
        <f t="shared" si="50"/>
        <v>90.63214549547965</v>
      </c>
      <c r="K557" s="39">
        <f t="shared" si="47"/>
        <v>60.37682789651293</v>
      </c>
      <c r="L557" s="124">
        <f aca="true" t="shared" si="51" ref="L557:L562">(I557/$I$691)*100</f>
        <v>0.002004647728763048</v>
      </c>
    </row>
    <row r="558" spans="1:12" s="42" customFormat="1" ht="21" customHeight="1">
      <c r="A558" s="134"/>
      <c r="B558" s="136"/>
      <c r="C558" s="13">
        <v>3119</v>
      </c>
      <c r="D558" s="13" t="s">
        <v>148</v>
      </c>
      <c r="E558" s="61">
        <v>13700</v>
      </c>
      <c r="F558" s="75">
        <v>97</v>
      </c>
      <c r="G558" s="61">
        <v>14438</v>
      </c>
      <c r="H558" s="61">
        <v>17751.3</v>
      </c>
      <c r="I558" s="61">
        <v>17751.3</v>
      </c>
      <c r="J558" s="74">
        <f aca="true" t="shared" si="52" ref="J558:J573">(I558/H558)*100</f>
        <v>100</v>
      </c>
      <c r="K558" s="39">
        <f t="shared" si="47"/>
        <v>129.57153284671531</v>
      </c>
      <c r="L558" s="124">
        <f t="shared" si="51"/>
        <v>0.06905974077703676</v>
      </c>
    </row>
    <row r="559" spans="1:12" s="42" customFormat="1" ht="22.5" customHeight="1">
      <c r="A559" s="134"/>
      <c r="B559" s="136"/>
      <c r="C559" s="13">
        <v>4017</v>
      </c>
      <c r="D559" s="13" t="s">
        <v>59</v>
      </c>
      <c r="E559" s="61">
        <v>39800.53</v>
      </c>
      <c r="F559" s="75">
        <v>94</v>
      </c>
      <c r="G559" s="61">
        <v>43713</v>
      </c>
      <c r="H559" s="61">
        <v>45794</v>
      </c>
      <c r="I559" s="61">
        <v>44050.62</v>
      </c>
      <c r="J559" s="74">
        <f t="shared" si="52"/>
        <v>96.19299471546492</v>
      </c>
      <c r="K559" s="39">
        <f t="shared" si="47"/>
        <v>110.67847588964268</v>
      </c>
      <c r="L559" s="124">
        <f t="shared" si="51"/>
        <v>0.17137473865394373</v>
      </c>
    </row>
    <row r="560" spans="1:12" s="42" customFormat="1" ht="12" customHeight="1">
      <c r="A560" s="134"/>
      <c r="B560" s="136"/>
      <c r="C560" s="13">
        <v>4019</v>
      </c>
      <c r="D560" s="13" t="s">
        <v>59</v>
      </c>
      <c r="E560" s="61">
        <v>2370.89</v>
      </c>
      <c r="F560" s="75">
        <v>93</v>
      </c>
      <c r="G560" s="61">
        <v>3090</v>
      </c>
      <c r="H560" s="61">
        <v>2808</v>
      </c>
      <c r="I560" s="61">
        <v>2728.37</v>
      </c>
      <c r="J560" s="74">
        <f t="shared" si="52"/>
        <v>97.16417378917377</v>
      </c>
      <c r="K560" s="39">
        <f t="shared" si="47"/>
        <v>115.07788214552342</v>
      </c>
      <c r="L560" s="124">
        <f t="shared" si="51"/>
        <v>0.01061446344458399</v>
      </c>
    </row>
    <row r="561" spans="1:12" s="42" customFormat="1" ht="21" customHeight="1">
      <c r="A561" s="134"/>
      <c r="B561" s="136"/>
      <c r="C561" s="13">
        <v>4047</v>
      </c>
      <c r="D561" s="13" t="s">
        <v>60</v>
      </c>
      <c r="E561" s="61">
        <v>3281.98</v>
      </c>
      <c r="F561" s="75">
        <v>100</v>
      </c>
      <c r="G561" s="61">
        <v>3685</v>
      </c>
      <c r="H561" s="61">
        <v>3552.48</v>
      </c>
      <c r="I561" s="61">
        <v>3552.47</v>
      </c>
      <c r="J561" s="74">
        <f t="shared" si="52"/>
        <v>99.99971850650813</v>
      </c>
      <c r="K561" s="39">
        <f t="shared" si="47"/>
        <v>108.24167118629606</v>
      </c>
      <c r="L561" s="124">
        <f t="shared" si="51"/>
        <v>0.01382054594977268</v>
      </c>
    </row>
    <row r="562" spans="1:12" s="42" customFormat="1" ht="23.25" customHeight="1">
      <c r="A562" s="134"/>
      <c r="B562" s="136"/>
      <c r="C562" s="13">
        <v>4117</v>
      </c>
      <c r="D562" s="13" t="s">
        <v>268</v>
      </c>
      <c r="E562" s="61">
        <v>7417.54</v>
      </c>
      <c r="F562" s="75">
        <v>100</v>
      </c>
      <c r="G562" s="61">
        <v>8694</v>
      </c>
      <c r="H562" s="61">
        <v>8858.95</v>
      </c>
      <c r="I562" s="61">
        <v>8667.12</v>
      </c>
      <c r="J562" s="74">
        <f t="shared" si="52"/>
        <v>97.83461922688355</v>
      </c>
      <c r="K562" s="39">
        <f t="shared" si="47"/>
        <v>116.8462859654279</v>
      </c>
      <c r="L562" s="124">
        <f t="shared" si="51"/>
        <v>0.03371860429847228</v>
      </c>
    </row>
    <row r="563" spans="1:12" s="42" customFormat="1" ht="21" customHeight="1">
      <c r="A563" s="134"/>
      <c r="B563" s="136"/>
      <c r="C563" s="13">
        <v>4119</v>
      </c>
      <c r="D563" s="13" t="s">
        <v>268</v>
      </c>
      <c r="E563" s="61">
        <v>348.89</v>
      </c>
      <c r="F563" s="75">
        <v>100</v>
      </c>
      <c r="G563" s="61"/>
      <c r="H563" s="61"/>
      <c r="I563" s="61"/>
      <c r="J563" s="74"/>
      <c r="K563" s="39"/>
      <c r="L563" s="119"/>
    </row>
    <row r="564" spans="1:12" s="42" customFormat="1" ht="19.5" customHeight="1">
      <c r="A564" s="134"/>
      <c r="B564" s="136"/>
      <c r="C564" s="13">
        <v>4127</v>
      </c>
      <c r="D564" s="13" t="s">
        <v>67</v>
      </c>
      <c r="E564" s="61">
        <v>953.58</v>
      </c>
      <c r="F564" s="75">
        <v>80</v>
      </c>
      <c r="G564" s="61">
        <v>1134</v>
      </c>
      <c r="H564" s="61">
        <v>1107.19</v>
      </c>
      <c r="I564" s="61">
        <v>1046.01</v>
      </c>
      <c r="J564" s="74">
        <f t="shared" si="52"/>
        <v>94.47429980400834</v>
      </c>
      <c r="K564" s="39">
        <f t="shared" si="47"/>
        <v>109.69294658025545</v>
      </c>
      <c r="L564" s="119"/>
    </row>
    <row r="565" spans="1:12" s="42" customFormat="1" ht="21.75" customHeight="1">
      <c r="A565" s="134"/>
      <c r="B565" s="136"/>
      <c r="C565" s="13">
        <v>4137</v>
      </c>
      <c r="D565" s="13" t="s">
        <v>269</v>
      </c>
      <c r="E565" s="61"/>
      <c r="F565" s="75"/>
      <c r="G565" s="61">
        <v>3620</v>
      </c>
      <c r="H565" s="61"/>
      <c r="I565" s="61"/>
      <c r="J565" s="74"/>
      <c r="K565" s="39"/>
      <c r="L565" s="119"/>
    </row>
    <row r="566" spans="1:12" s="42" customFormat="1" ht="22.5">
      <c r="A566" s="134"/>
      <c r="B566" s="136"/>
      <c r="C566" s="13">
        <v>4177</v>
      </c>
      <c r="D566" s="13" t="s">
        <v>30</v>
      </c>
      <c r="E566" s="61"/>
      <c r="F566" s="75"/>
      <c r="G566" s="61"/>
      <c r="H566" s="61">
        <v>500</v>
      </c>
      <c r="I566" s="61">
        <v>500</v>
      </c>
      <c r="J566" s="74">
        <f t="shared" si="52"/>
        <v>100</v>
      </c>
      <c r="K566" s="3"/>
      <c r="L566" s="118"/>
    </row>
    <row r="567" spans="1:12" s="42" customFormat="1" ht="9.75" customHeight="1">
      <c r="A567" s="134"/>
      <c r="B567" s="136"/>
      <c r="C567" s="13">
        <v>4217</v>
      </c>
      <c r="D567" s="13" t="s">
        <v>14</v>
      </c>
      <c r="E567" s="61">
        <v>1511.73</v>
      </c>
      <c r="F567" s="75">
        <v>89</v>
      </c>
      <c r="G567" s="61">
        <v>3800</v>
      </c>
      <c r="H567" s="61">
        <v>1291.27</v>
      </c>
      <c r="I567" s="61">
        <v>1291.27</v>
      </c>
      <c r="J567" s="74">
        <f t="shared" si="52"/>
        <v>100</v>
      </c>
      <c r="K567" s="39">
        <f t="shared" si="47"/>
        <v>85.41670801002824</v>
      </c>
      <c r="L567" s="118"/>
    </row>
    <row r="568" spans="1:12" s="42" customFormat="1" ht="11.25">
      <c r="A568" s="134"/>
      <c r="B568" s="136"/>
      <c r="C568" s="13">
        <v>4267</v>
      </c>
      <c r="D568" s="13" t="s">
        <v>15</v>
      </c>
      <c r="E568" s="61">
        <v>1134</v>
      </c>
      <c r="F568" s="75">
        <v>100</v>
      </c>
      <c r="G568" s="61">
        <v>1165</v>
      </c>
      <c r="H568" s="61">
        <v>1232.28</v>
      </c>
      <c r="I568" s="61">
        <v>1232.28</v>
      </c>
      <c r="J568" s="74">
        <f t="shared" si="52"/>
        <v>100</v>
      </c>
      <c r="K568" s="39">
        <f t="shared" si="47"/>
        <v>108.66666666666667</v>
      </c>
      <c r="L568" s="118"/>
    </row>
    <row r="569" spans="1:12" s="42" customFormat="1" ht="14.25" customHeight="1">
      <c r="A569" s="134"/>
      <c r="B569" s="136"/>
      <c r="C569" s="13">
        <v>4269</v>
      </c>
      <c r="D569" s="13" t="s">
        <v>15</v>
      </c>
      <c r="E569" s="61">
        <v>52.08</v>
      </c>
      <c r="F569" s="75">
        <v>100</v>
      </c>
      <c r="G569" s="61"/>
      <c r="H569" s="61"/>
      <c r="I569" s="61"/>
      <c r="J569" s="74"/>
      <c r="K569" s="39"/>
      <c r="L569" s="118"/>
    </row>
    <row r="570" spans="1:12" s="42" customFormat="1" ht="22.5">
      <c r="A570" s="134"/>
      <c r="B570" s="136"/>
      <c r="C570" s="13">
        <v>4307</v>
      </c>
      <c r="D570" s="13" t="s">
        <v>19</v>
      </c>
      <c r="E570" s="61">
        <v>53609.12</v>
      </c>
      <c r="F570" s="75">
        <v>99</v>
      </c>
      <c r="G570" s="61">
        <v>47945</v>
      </c>
      <c r="H570" s="61">
        <v>78661.45</v>
      </c>
      <c r="I570" s="61">
        <v>78376.42</v>
      </c>
      <c r="J570" s="74">
        <f t="shared" si="52"/>
        <v>99.63764970007544</v>
      </c>
      <c r="K570" s="39">
        <f t="shared" si="47"/>
        <v>146.1997883942135</v>
      </c>
      <c r="L570" s="118"/>
    </row>
    <row r="571" spans="1:12" s="42" customFormat="1" ht="12.75" customHeight="1">
      <c r="A571" s="134"/>
      <c r="B571" s="136"/>
      <c r="C571" s="13">
        <v>4309</v>
      </c>
      <c r="D571" s="13" t="s">
        <v>19</v>
      </c>
      <c r="E571" s="61">
        <v>3022.16</v>
      </c>
      <c r="F571" s="75">
        <v>100</v>
      </c>
      <c r="G571" s="61">
        <v>3105</v>
      </c>
      <c r="H571" s="61">
        <v>4799.55</v>
      </c>
      <c r="I571" s="61">
        <v>4755.69</v>
      </c>
      <c r="J571" s="74">
        <f t="shared" si="52"/>
        <v>99.08616432790572</v>
      </c>
      <c r="K571" s="39">
        <f t="shared" si="47"/>
        <v>157.3606294835482</v>
      </c>
      <c r="L571" s="118"/>
    </row>
    <row r="572" spans="1:12" s="42" customFormat="1" ht="45.75" customHeight="1">
      <c r="A572" s="134"/>
      <c r="B572" s="136"/>
      <c r="C572" s="13">
        <v>4407</v>
      </c>
      <c r="D572" s="13" t="s">
        <v>176</v>
      </c>
      <c r="E572" s="61">
        <v>822.24</v>
      </c>
      <c r="F572" s="75">
        <v>100</v>
      </c>
      <c r="G572" s="61">
        <v>945</v>
      </c>
      <c r="H572" s="61">
        <v>1040.06</v>
      </c>
      <c r="I572" s="61">
        <v>1040.06</v>
      </c>
      <c r="J572" s="74">
        <f t="shared" si="52"/>
        <v>100</v>
      </c>
      <c r="K572" s="39">
        <f t="shared" si="47"/>
        <v>126.49104884218718</v>
      </c>
      <c r="L572" s="118"/>
    </row>
    <row r="573" spans="1:12" s="42" customFormat="1" ht="12.75" customHeight="1">
      <c r="A573" s="134"/>
      <c r="B573" s="136"/>
      <c r="C573" s="13">
        <v>4447</v>
      </c>
      <c r="D573" s="13" t="s">
        <v>43</v>
      </c>
      <c r="E573" s="61">
        <v>1002.82</v>
      </c>
      <c r="F573" s="75">
        <v>100</v>
      </c>
      <c r="G573" s="61">
        <v>1160</v>
      </c>
      <c r="H573" s="61">
        <v>1093.93</v>
      </c>
      <c r="I573" s="61">
        <v>1093.93</v>
      </c>
      <c r="J573" s="74">
        <f t="shared" si="52"/>
        <v>100</v>
      </c>
      <c r="K573" s="39">
        <f aca="true" t="shared" si="53" ref="K573:K633">(I573/E573)*100</f>
        <v>109.0853792305698</v>
      </c>
      <c r="L573" s="118"/>
    </row>
    <row r="574" spans="1:12" s="42" customFormat="1" ht="43.5" customHeight="1">
      <c r="A574" s="134"/>
      <c r="B574" s="136"/>
      <c r="C574" s="13">
        <v>4709</v>
      </c>
      <c r="D574" s="13" t="s">
        <v>264</v>
      </c>
      <c r="E574" s="61">
        <v>50</v>
      </c>
      <c r="F574" s="75"/>
      <c r="G574" s="61"/>
      <c r="H574" s="61"/>
      <c r="I574" s="61"/>
      <c r="J574" s="74"/>
      <c r="K574" s="39"/>
      <c r="L574" s="119"/>
    </row>
    <row r="575" spans="1:12" ht="30.75" customHeight="1">
      <c r="A575" s="133">
        <v>854</v>
      </c>
      <c r="B575" s="36"/>
      <c r="C575" s="36"/>
      <c r="D575" s="8" t="s">
        <v>298</v>
      </c>
      <c r="E575" s="59">
        <f>E576+E585+E588</f>
        <v>579657.41</v>
      </c>
      <c r="F575" s="65">
        <v>95</v>
      </c>
      <c r="G575" s="59">
        <f>G576+G585+G588</f>
        <v>286525</v>
      </c>
      <c r="H575" s="59">
        <f>H576+H585+H588</f>
        <v>562736.55</v>
      </c>
      <c r="I575" s="59">
        <f>I576+I585+I588</f>
        <v>532920.3099999999</v>
      </c>
      <c r="J575" s="60">
        <f aca="true" t="shared" si="54" ref="J575:J587">(I575/H575)*100</f>
        <v>94.70156328036626</v>
      </c>
      <c r="K575" s="3">
        <f t="shared" si="53"/>
        <v>91.93711678765565</v>
      </c>
      <c r="L575" s="118">
        <f>(I575/$I$691)*100</f>
        <v>2.0732756735235203</v>
      </c>
    </row>
    <row r="576" spans="1:12" ht="14.25" customHeight="1">
      <c r="A576" s="134"/>
      <c r="B576" s="133">
        <v>85401</v>
      </c>
      <c r="C576" s="36"/>
      <c r="D576" s="64" t="s">
        <v>127</v>
      </c>
      <c r="E576" s="59">
        <f>E577+E578+E580+E579+E581+E582+E583+E584</f>
        <v>314655.21</v>
      </c>
      <c r="F576" s="65">
        <v>92</v>
      </c>
      <c r="G576" s="59">
        <f>G577+G578+G580+G579+G581+G582+G583+G584</f>
        <v>274848</v>
      </c>
      <c r="H576" s="59">
        <f>H577+H578+H580+H579+H581+H582+H583+H584</f>
        <v>306761</v>
      </c>
      <c r="I576" s="59">
        <f>I577+I578+I580+I579+I581+I582+I583+I584</f>
        <v>278716.79999999993</v>
      </c>
      <c r="J576" s="60">
        <f t="shared" si="54"/>
        <v>90.8579643435769</v>
      </c>
      <c r="K576" s="3">
        <f t="shared" si="53"/>
        <v>88.5784792821323</v>
      </c>
      <c r="L576" s="118">
        <f>(I576/$I$691)*100</f>
        <v>1.0843211459558002</v>
      </c>
    </row>
    <row r="577" spans="1:12" ht="33.75" customHeight="1">
      <c r="A577" s="134"/>
      <c r="B577" s="130"/>
      <c r="C577" s="25">
        <v>3020</v>
      </c>
      <c r="D577" s="13" t="s">
        <v>172</v>
      </c>
      <c r="E577" s="62">
        <v>17481.41</v>
      </c>
      <c r="F577" s="47">
        <v>93</v>
      </c>
      <c r="G577" s="62">
        <v>14826</v>
      </c>
      <c r="H577" s="62">
        <v>14826</v>
      </c>
      <c r="I577" s="62">
        <v>14304.8</v>
      </c>
      <c r="J577" s="47">
        <f t="shared" si="54"/>
        <v>96.48455416160799</v>
      </c>
      <c r="K577" s="39">
        <f t="shared" si="53"/>
        <v>81.8286396806665</v>
      </c>
      <c r="L577" s="124">
        <f aca="true" t="shared" si="55" ref="L577:L583">(I577/$I$691)*100</f>
        <v>0.05565146101228391</v>
      </c>
    </row>
    <row r="578" spans="1:12" ht="20.25" customHeight="1">
      <c r="A578" s="134"/>
      <c r="B578" s="130"/>
      <c r="C578" s="25">
        <v>4010</v>
      </c>
      <c r="D578" s="13" t="s">
        <v>115</v>
      </c>
      <c r="E578" s="62">
        <v>216642.94</v>
      </c>
      <c r="F578" s="47">
        <v>93</v>
      </c>
      <c r="G578" s="62">
        <v>187364</v>
      </c>
      <c r="H578" s="62">
        <v>210382</v>
      </c>
      <c r="I578" s="62">
        <v>196350.76</v>
      </c>
      <c r="J578" s="47">
        <f t="shared" si="54"/>
        <v>93.33058911884096</v>
      </c>
      <c r="K578" s="39">
        <f t="shared" si="53"/>
        <v>90.63335274161254</v>
      </c>
      <c r="L578" s="124">
        <f t="shared" si="55"/>
        <v>0.7638839176271123</v>
      </c>
    </row>
    <row r="579" spans="1:12" ht="21.75" customHeight="1">
      <c r="A579" s="134"/>
      <c r="B579" s="130"/>
      <c r="C579" s="25">
        <v>4040</v>
      </c>
      <c r="D579" s="13" t="s">
        <v>236</v>
      </c>
      <c r="E579" s="62">
        <v>22354.22</v>
      </c>
      <c r="F579" s="47">
        <v>99</v>
      </c>
      <c r="G579" s="62">
        <v>20270</v>
      </c>
      <c r="H579" s="62">
        <v>16530</v>
      </c>
      <c r="I579" s="62">
        <v>16525.68</v>
      </c>
      <c r="J579" s="43">
        <f t="shared" si="54"/>
        <v>99.97386569872958</v>
      </c>
      <c r="K579" s="39">
        <f t="shared" si="53"/>
        <v>73.9264443134227</v>
      </c>
      <c r="L579" s="124">
        <f t="shared" si="55"/>
        <v>0.06429158298064147</v>
      </c>
    </row>
    <row r="580" spans="1:12" ht="22.5" customHeight="1">
      <c r="A580" s="134"/>
      <c r="B580" s="130"/>
      <c r="C580" s="25">
        <v>4110</v>
      </c>
      <c r="D580" s="13" t="s">
        <v>245</v>
      </c>
      <c r="E580" s="62">
        <v>41412.2</v>
      </c>
      <c r="F580" s="47">
        <v>89</v>
      </c>
      <c r="G580" s="62">
        <v>34642.69</v>
      </c>
      <c r="H580" s="62">
        <v>39942.69</v>
      </c>
      <c r="I580" s="62">
        <v>37387.87</v>
      </c>
      <c r="J580" s="43">
        <f t="shared" si="54"/>
        <v>93.60378582413954</v>
      </c>
      <c r="K580" s="39">
        <f t="shared" si="53"/>
        <v>90.28225981715534</v>
      </c>
      <c r="L580" s="124">
        <f t="shared" si="55"/>
        <v>0.14545394480435517</v>
      </c>
    </row>
    <row r="581" spans="1:12" ht="11.25">
      <c r="A581" s="134"/>
      <c r="B581" s="130"/>
      <c r="C581" s="25">
        <v>4120</v>
      </c>
      <c r="D581" s="13" t="s">
        <v>41</v>
      </c>
      <c r="E581" s="62">
        <v>3804.44</v>
      </c>
      <c r="F581" s="47">
        <v>59</v>
      </c>
      <c r="G581" s="62">
        <v>4937.31</v>
      </c>
      <c r="H581" s="62">
        <v>3820.31</v>
      </c>
      <c r="I581" s="62">
        <v>3596.23</v>
      </c>
      <c r="J581" s="43">
        <f t="shared" si="54"/>
        <v>94.1345074090846</v>
      </c>
      <c r="K581" s="39">
        <f t="shared" si="53"/>
        <v>94.52718402708415</v>
      </c>
      <c r="L581" s="124">
        <f t="shared" si="55"/>
        <v>0.013990790059015561</v>
      </c>
    </row>
    <row r="582" spans="1:12" ht="22.5" customHeight="1">
      <c r="A582" s="134"/>
      <c r="B582" s="130"/>
      <c r="C582" s="25">
        <v>4210</v>
      </c>
      <c r="D582" s="13" t="s">
        <v>14</v>
      </c>
      <c r="E582" s="62"/>
      <c r="F582" s="47"/>
      <c r="G582" s="62">
        <v>1000</v>
      </c>
      <c r="H582" s="62">
        <v>700</v>
      </c>
      <c r="I582" s="62"/>
      <c r="J582" s="43"/>
      <c r="K582" s="39"/>
      <c r="L582" s="124">
        <f t="shared" si="55"/>
        <v>0</v>
      </c>
    </row>
    <row r="583" spans="1:12" ht="32.25" customHeight="1">
      <c r="A583" s="134"/>
      <c r="B583" s="130"/>
      <c r="C583" s="25">
        <v>4440</v>
      </c>
      <c r="D583" s="13" t="s">
        <v>43</v>
      </c>
      <c r="E583" s="62">
        <v>12960</v>
      </c>
      <c r="F583" s="47">
        <v>100</v>
      </c>
      <c r="G583" s="62">
        <v>11808</v>
      </c>
      <c r="H583" s="62">
        <v>10260</v>
      </c>
      <c r="I583" s="62">
        <v>10252.48</v>
      </c>
      <c r="J583" s="47">
        <f t="shared" si="54"/>
        <v>99.92670565302144</v>
      </c>
      <c r="K583" s="39">
        <f t="shared" si="53"/>
        <v>79.10864197530863</v>
      </c>
      <c r="L583" s="124">
        <f t="shared" si="55"/>
        <v>0.03988629627811788</v>
      </c>
    </row>
    <row r="584" spans="1:12" ht="13.5" customHeight="1">
      <c r="A584" s="134"/>
      <c r="B584" s="138"/>
      <c r="C584" s="25">
        <v>4580</v>
      </c>
      <c r="D584" s="13" t="s">
        <v>226</v>
      </c>
      <c r="E584" s="62"/>
      <c r="F584" s="47"/>
      <c r="G584" s="62"/>
      <c r="H584" s="62">
        <v>10300</v>
      </c>
      <c r="I584" s="62">
        <v>298.98</v>
      </c>
      <c r="J584" s="47">
        <f t="shared" si="54"/>
        <v>2.902718446601942</v>
      </c>
      <c r="K584" s="39"/>
      <c r="L584" s="119"/>
    </row>
    <row r="585" spans="1:12" ht="21">
      <c r="A585" s="134"/>
      <c r="B585" s="131">
        <v>85415</v>
      </c>
      <c r="C585" s="36"/>
      <c r="D585" s="2" t="s">
        <v>159</v>
      </c>
      <c r="E585" s="59">
        <f>SUM(E586:E587)</f>
        <v>265002.2</v>
      </c>
      <c r="F585" s="65">
        <v>100</v>
      </c>
      <c r="G585" s="59">
        <f>G586+G587</f>
        <v>10000</v>
      </c>
      <c r="H585" s="59">
        <f>H586+H587</f>
        <v>254298.55</v>
      </c>
      <c r="I585" s="59">
        <f>I586+I587</f>
        <v>254203.51</v>
      </c>
      <c r="J585" s="60">
        <f t="shared" si="54"/>
        <v>99.9626266056177</v>
      </c>
      <c r="K585" s="3">
        <f t="shared" si="53"/>
        <v>95.9250564712293</v>
      </c>
      <c r="L585" s="118">
        <f>(I585/$I$691)*100</f>
        <v>0.9889545275677203</v>
      </c>
    </row>
    <row r="586" spans="1:12" ht="24" customHeight="1">
      <c r="A586" s="134"/>
      <c r="B586" s="132"/>
      <c r="C586" s="25">
        <v>3240</v>
      </c>
      <c r="D586" s="13" t="s">
        <v>128</v>
      </c>
      <c r="E586" s="62">
        <v>241230.2</v>
      </c>
      <c r="F586" s="47">
        <v>100</v>
      </c>
      <c r="G586" s="62">
        <v>10000</v>
      </c>
      <c r="H586" s="62">
        <v>220573.55</v>
      </c>
      <c r="I586" s="62">
        <v>220478.51</v>
      </c>
      <c r="J586" s="43">
        <f t="shared" si="54"/>
        <v>99.9569123315103</v>
      </c>
      <c r="K586" s="39">
        <f t="shared" si="53"/>
        <v>91.39755718811327</v>
      </c>
      <c r="L586" s="119">
        <f>(I586/$I$691)*100</f>
        <v>0.8577506293909352</v>
      </c>
    </row>
    <row r="587" spans="1:12" ht="21.75" customHeight="1">
      <c r="A587" s="134"/>
      <c r="B587" s="132"/>
      <c r="C587" s="25">
        <v>3260</v>
      </c>
      <c r="D587" s="13" t="s">
        <v>92</v>
      </c>
      <c r="E587" s="62">
        <v>23772</v>
      </c>
      <c r="F587" s="47">
        <v>100</v>
      </c>
      <c r="G587" s="62"/>
      <c r="H587" s="62">
        <v>33725</v>
      </c>
      <c r="I587" s="62">
        <v>33725</v>
      </c>
      <c r="J587" s="43">
        <f t="shared" si="54"/>
        <v>100</v>
      </c>
      <c r="K587" s="39">
        <f t="shared" si="53"/>
        <v>141.86858488978632</v>
      </c>
      <c r="L587" s="119"/>
    </row>
    <row r="588" spans="1:12" s="24" customFormat="1" ht="31.5">
      <c r="A588" s="130"/>
      <c r="B588" s="133">
        <v>85446</v>
      </c>
      <c r="C588" s="36"/>
      <c r="D588" s="55" t="s">
        <v>164</v>
      </c>
      <c r="E588" s="59">
        <f>E589+E590</f>
        <v>0</v>
      </c>
      <c r="F588" s="65"/>
      <c r="G588" s="59">
        <f>G589+G590</f>
        <v>1677</v>
      </c>
      <c r="H588" s="59">
        <f>H589+H590</f>
        <v>1677</v>
      </c>
      <c r="I588" s="59">
        <f>I589+I590</f>
        <v>0</v>
      </c>
      <c r="J588" s="43"/>
      <c r="K588" s="3"/>
      <c r="L588" s="118"/>
    </row>
    <row r="589" spans="1:12" s="24" customFormat="1" ht="22.5" customHeight="1">
      <c r="A589" s="130"/>
      <c r="B589" s="134"/>
      <c r="C589" s="25">
        <v>4300</v>
      </c>
      <c r="D589" s="13" t="s">
        <v>19</v>
      </c>
      <c r="E589" s="59"/>
      <c r="F589" s="65"/>
      <c r="G589" s="62">
        <v>1400</v>
      </c>
      <c r="H589" s="62">
        <v>1400</v>
      </c>
      <c r="I589" s="62"/>
      <c r="J589" s="43"/>
      <c r="K589" s="39"/>
      <c r="L589" s="119"/>
    </row>
    <row r="590" spans="1:12" s="24" customFormat="1" ht="23.25" customHeight="1">
      <c r="A590" s="138"/>
      <c r="B590" s="138"/>
      <c r="C590" s="25">
        <v>4410</v>
      </c>
      <c r="D590" s="13" t="s">
        <v>64</v>
      </c>
      <c r="E590" s="59"/>
      <c r="F590" s="65"/>
      <c r="G590" s="62">
        <v>277</v>
      </c>
      <c r="H590" s="62">
        <v>277</v>
      </c>
      <c r="I590" s="62"/>
      <c r="J590" s="43"/>
      <c r="K590" s="39"/>
      <c r="L590" s="119"/>
    </row>
    <row r="591" spans="1:12" ht="30.75" customHeight="1">
      <c r="A591" s="139" t="s">
        <v>129</v>
      </c>
      <c r="B591" s="36"/>
      <c r="C591" s="36"/>
      <c r="D591" s="2" t="s">
        <v>130</v>
      </c>
      <c r="E591" s="59">
        <f>E595+E605+E611+E616+E624+E613+E620</f>
        <v>4079059.4000000004</v>
      </c>
      <c r="F591" s="65">
        <v>88</v>
      </c>
      <c r="G591" s="59">
        <f>G595+G605+G611+G616+G624+G613+G620</f>
        <v>3851659.5199999996</v>
      </c>
      <c r="H591" s="59">
        <f>H595+H605+H611+H616+H624+H613+H620</f>
        <v>4440695.41</v>
      </c>
      <c r="I591" s="59">
        <f>I595+I605+I611+I616+I624+I613+I620</f>
        <v>2900696.61</v>
      </c>
      <c r="J591" s="60">
        <f>(I591/H591)*100</f>
        <v>65.32077393707127</v>
      </c>
      <c r="K591" s="3">
        <f t="shared" si="53"/>
        <v>71.11189922853292</v>
      </c>
      <c r="L591" s="118">
        <f aca="true" t="shared" si="56" ref="L591:L603">(I591/$I$691)*100</f>
        <v>11.284883696373184</v>
      </c>
    </row>
    <row r="592" spans="1:12" ht="15" customHeight="1">
      <c r="A592" s="140"/>
      <c r="B592" s="36"/>
      <c r="C592" s="36"/>
      <c r="D592" s="88" t="s">
        <v>8</v>
      </c>
      <c r="E592" s="76">
        <f>E591-E593</f>
        <v>796946.4100000001</v>
      </c>
      <c r="F592" s="48">
        <v>86</v>
      </c>
      <c r="G592" s="76">
        <f>G591-G593</f>
        <v>1236739.7999999998</v>
      </c>
      <c r="H592" s="76">
        <f>H591-H593</f>
        <v>1601689.8000000003</v>
      </c>
      <c r="I592" s="76">
        <f>I591-I593</f>
        <v>1228655.3499999999</v>
      </c>
      <c r="J592" s="51">
        <f>(I592/H592)*100</f>
        <v>76.70994408530288</v>
      </c>
      <c r="K592" s="39">
        <f t="shared" si="53"/>
        <v>154.1703851831141</v>
      </c>
      <c r="L592" s="119">
        <f t="shared" si="56"/>
        <v>4.779966536271674</v>
      </c>
    </row>
    <row r="593" spans="1:12" ht="12" customHeight="1">
      <c r="A593" s="140"/>
      <c r="B593" s="36"/>
      <c r="C593" s="36"/>
      <c r="D593" s="88" t="s">
        <v>156</v>
      </c>
      <c r="E593" s="76">
        <f>E601+E602+E603+E608+E604+E609+E610</f>
        <v>3282112.99</v>
      </c>
      <c r="F593" s="48">
        <v>89</v>
      </c>
      <c r="G593" s="76">
        <f>G601+G602+G603+G608+G604+G609+G610</f>
        <v>2614919.7199999997</v>
      </c>
      <c r="H593" s="76">
        <f>H601+H602+H603+H608+H604+H609+H610</f>
        <v>2839005.61</v>
      </c>
      <c r="I593" s="76">
        <f>I601+I602+I603+I608+I604+I609+I610</f>
        <v>1672041.26</v>
      </c>
      <c r="J593" s="51">
        <f>(I593/H593)*100</f>
        <v>58.89531370105324</v>
      </c>
      <c r="K593" s="39">
        <f t="shared" si="53"/>
        <v>50.944049308917904</v>
      </c>
      <c r="L593" s="119">
        <f t="shared" si="56"/>
        <v>6.5049171601015106</v>
      </c>
    </row>
    <row r="594" spans="1:12" ht="11.25">
      <c r="A594" s="140"/>
      <c r="B594" s="25"/>
      <c r="C594" s="25"/>
      <c r="D594" s="84" t="s">
        <v>9</v>
      </c>
      <c r="E594" s="76">
        <f>E601+E602+E603+E604+E609+E610</f>
        <v>3282112.99</v>
      </c>
      <c r="F594" s="48">
        <v>89</v>
      </c>
      <c r="G594" s="76">
        <f>G601+G602+G603+G604+G609+G610</f>
        <v>2375919.7199999997</v>
      </c>
      <c r="H594" s="76">
        <f>H601+H602+H603+H604+H609+H610</f>
        <v>2600005.61</v>
      </c>
      <c r="I594" s="76">
        <f>I601+I602+I603+I604+I609+I610</f>
        <v>1506041.26</v>
      </c>
      <c r="J594" s="51">
        <f>(I594/H594)*100</f>
        <v>57.92453886282192</v>
      </c>
      <c r="K594" s="39">
        <f t="shared" si="53"/>
        <v>45.88633190230297</v>
      </c>
      <c r="L594" s="119">
        <f t="shared" si="56"/>
        <v>5.859109981529343</v>
      </c>
    </row>
    <row r="595" spans="1:12" ht="24" customHeight="1">
      <c r="A595" s="140"/>
      <c r="B595" s="133">
        <v>90001</v>
      </c>
      <c r="C595" s="36"/>
      <c r="D595" s="2" t="s">
        <v>270</v>
      </c>
      <c r="E595" s="59">
        <f>E598+E601+E602+E603+E596+E599+E597+E600+E604</f>
        <v>3495871.43</v>
      </c>
      <c r="F595" s="65">
        <v>91</v>
      </c>
      <c r="G595" s="59">
        <f>G598+G601+G602+G603+G596+G599+G597+G600+G604</f>
        <v>2628479.7199999997</v>
      </c>
      <c r="H595" s="59">
        <f>H598+H601+H602+H603+H596+H599+H597+H600+H604</f>
        <v>2968415.61</v>
      </c>
      <c r="I595" s="59">
        <f>I598+I601+I602+I603+I596+I599+I597+I600+I604</f>
        <v>1743506.6800000002</v>
      </c>
      <c r="J595" s="60">
        <f aca="true" t="shared" si="57" ref="J595:J627">(I595/H595)*100</f>
        <v>58.73526180520254</v>
      </c>
      <c r="K595" s="3">
        <f t="shared" si="53"/>
        <v>49.873306696522306</v>
      </c>
      <c r="L595" s="118">
        <f t="shared" si="56"/>
        <v>6.782946565256179</v>
      </c>
    </row>
    <row r="596" spans="1:12" ht="19.5" customHeight="1">
      <c r="A596" s="140"/>
      <c r="B596" s="130"/>
      <c r="C596" s="25">
        <v>4210</v>
      </c>
      <c r="D596" s="13" t="s">
        <v>14</v>
      </c>
      <c r="E596" s="62">
        <v>940.41</v>
      </c>
      <c r="F596" s="47">
        <v>63</v>
      </c>
      <c r="G596" s="62">
        <v>1500</v>
      </c>
      <c r="H596" s="62">
        <v>2500</v>
      </c>
      <c r="I596" s="62">
        <v>2484.05</v>
      </c>
      <c r="J596" s="43">
        <f t="shared" si="57"/>
        <v>99.36200000000001</v>
      </c>
      <c r="K596" s="39">
        <f t="shared" si="53"/>
        <v>264.1454259312428</v>
      </c>
      <c r="L596" s="124">
        <f t="shared" si="56"/>
        <v>0.00966395977067585</v>
      </c>
    </row>
    <row r="597" spans="1:12" ht="11.25">
      <c r="A597" s="140"/>
      <c r="B597" s="130"/>
      <c r="C597" s="25">
        <v>4260</v>
      </c>
      <c r="D597" s="13" t="s">
        <v>15</v>
      </c>
      <c r="E597" s="62">
        <v>198607.47</v>
      </c>
      <c r="F597" s="47">
        <v>87</v>
      </c>
      <c r="G597" s="62">
        <v>233560</v>
      </c>
      <c r="H597" s="62">
        <v>381960</v>
      </c>
      <c r="I597" s="62">
        <v>252055.1</v>
      </c>
      <c r="J597" s="43">
        <f t="shared" si="57"/>
        <v>65.98992041051419</v>
      </c>
      <c r="K597" s="39">
        <f t="shared" si="53"/>
        <v>126.91118818441221</v>
      </c>
      <c r="L597" s="124">
        <f t="shared" si="56"/>
        <v>0.9805963432272611</v>
      </c>
    </row>
    <row r="598" spans="1:12" ht="25.5" customHeight="1">
      <c r="A598" s="140"/>
      <c r="B598" s="130"/>
      <c r="C598" s="25">
        <v>4300</v>
      </c>
      <c r="D598" s="13" t="s">
        <v>19</v>
      </c>
      <c r="E598" s="62">
        <v>2875.06</v>
      </c>
      <c r="F598" s="47">
        <v>47</v>
      </c>
      <c r="G598" s="62">
        <v>5000</v>
      </c>
      <c r="H598" s="62">
        <v>5000</v>
      </c>
      <c r="I598" s="62">
        <v>3899.99</v>
      </c>
      <c r="J598" s="43">
        <f t="shared" si="57"/>
        <v>77.9998</v>
      </c>
      <c r="K598" s="39">
        <f t="shared" si="53"/>
        <v>135.64899515140553</v>
      </c>
      <c r="L598" s="124">
        <f t="shared" si="56"/>
        <v>0.015172539387708822</v>
      </c>
    </row>
    <row r="599" spans="1:12" ht="45">
      <c r="A599" s="140"/>
      <c r="B599" s="130"/>
      <c r="C599" s="25">
        <v>4520</v>
      </c>
      <c r="D599" s="13" t="s">
        <v>222</v>
      </c>
      <c r="E599" s="62">
        <v>11335.5</v>
      </c>
      <c r="F599" s="47">
        <v>87</v>
      </c>
      <c r="G599" s="62">
        <v>12500</v>
      </c>
      <c r="H599" s="62">
        <v>14100</v>
      </c>
      <c r="I599" s="62">
        <v>14020.25</v>
      </c>
      <c r="J599" s="43">
        <f t="shared" si="57"/>
        <v>99.43439716312056</v>
      </c>
      <c r="K599" s="39">
        <f t="shared" si="53"/>
        <v>123.68444268007588</v>
      </c>
      <c r="L599" s="124">
        <f t="shared" si="56"/>
        <v>0.05454444635768928</v>
      </c>
    </row>
    <row r="600" spans="1:12" ht="45">
      <c r="A600" s="140"/>
      <c r="B600" s="130"/>
      <c r="C600" s="25">
        <v>4590</v>
      </c>
      <c r="D600" s="13" t="s">
        <v>180</v>
      </c>
      <c r="E600" s="62"/>
      <c r="F600" s="47"/>
      <c r="G600" s="62"/>
      <c r="H600" s="62">
        <v>10000</v>
      </c>
      <c r="I600" s="62">
        <v>10000</v>
      </c>
      <c r="J600" s="43">
        <f t="shared" si="57"/>
        <v>100</v>
      </c>
      <c r="K600" s="39"/>
      <c r="L600" s="124">
        <f t="shared" si="56"/>
        <v>0.03890404690193775</v>
      </c>
    </row>
    <row r="601" spans="1:12" ht="33.75" customHeight="1">
      <c r="A601" s="140"/>
      <c r="B601" s="130"/>
      <c r="C601" s="25">
        <v>6050</v>
      </c>
      <c r="D601" s="13" t="s">
        <v>232</v>
      </c>
      <c r="E601" s="62">
        <v>282.26</v>
      </c>
      <c r="F601" s="47">
        <v>1</v>
      </c>
      <c r="G601" s="62">
        <v>350100</v>
      </c>
      <c r="H601" s="62">
        <v>86500</v>
      </c>
      <c r="I601" s="62">
        <v>12224.85</v>
      </c>
      <c r="J601" s="43">
        <f t="shared" si="57"/>
        <v>14.132774566473987</v>
      </c>
      <c r="K601" s="39">
        <f t="shared" si="53"/>
        <v>4331.060015588465</v>
      </c>
      <c r="L601" s="124">
        <f t="shared" si="56"/>
        <v>0.04755961377691537</v>
      </c>
    </row>
    <row r="602" spans="1:12" ht="35.25" customHeight="1">
      <c r="A602" s="140"/>
      <c r="B602" s="130"/>
      <c r="C602" s="25">
        <v>6057</v>
      </c>
      <c r="D602" s="13" t="s">
        <v>231</v>
      </c>
      <c r="E602" s="62">
        <v>1241997.75</v>
      </c>
      <c r="F602" s="47">
        <v>88</v>
      </c>
      <c r="G602" s="62">
        <v>706724.74</v>
      </c>
      <c r="H602" s="62">
        <v>863204.6</v>
      </c>
      <c r="I602" s="62">
        <v>642499.79</v>
      </c>
      <c r="J602" s="43">
        <f t="shared" si="57"/>
        <v>74.43192378724581</v>
      </c>
      <c r="K602" s="39">
        <f t="shared" si="53"/>
        <v>51.73115571264118</v>
      </c>
      <c r="L602" s="119">
        <f t="shared" si="56"/>
        <v>2.499584196464516</v>
      </c>
    </row>
    <row r="603" spans="1:12" ht="33.75" customHeight="1">
      <c r="A603" s="140"/>
      <c r="B603" s="130"/>
      <c r="C603" s="25">
        <v>6059</v>
      </c>
      <c r="D603" s="13" t="s">
        <v>231</v>
      </c>
      <c r="E603" s="62">
        <v>2039832.98</v>
      </c>
      <c r="F603" s="47">
        <v>96</v>
      </c>
      <c r="G603" s="62">
        <v>1319094.98</v>
      </c>
      <c r="H603" s="62">
        <v>1599651.01</v>
      </c>
      <c r="I603" s="62">
        <v>802022.65</v>
      </c>
      <c r="J603" s="43">
        <f t="shared" si="57"/>
        <v>50.13735152144216</v>
      </c>
      <c r="K603" s="39">
        <f t="shared" si="53"/>
        <v>39.31805485368709</v>
      </c>
      <c r="L603" s="119">
        <f t="shared" si="56"/>
        <v>3.120192679201641</v>
      </c>
    </row>
    <row r="604" spans="1:12" ht="36.75" customHeight="1">
      <c r="A604" s="140"/>
      <c r="B604" s="99"/>
      <c r="C604" s="25">
        <v>6060</v>
      </c>
      <c r="D604" s="13" t="s">
        <v>231</v>
      </c>
      <c r="E604" s="62"/>
      <c r="F604" s="47"/>
      <c r="G604" s="62"/>
      <c r="H604" s="62">
        <v>5500</v>
      </c>
      <c r="I604" s="62">
        <v>4300</v>
      </c>
      <c r="J604" s="43">
        <f t="shared" si="57"/>
        <v>78.18181818181819</v>
      </c>
      <c r="K604" s="39"/>
      <c r="L604" s="119"/>
    </row>
    <row r="605" spans="1:12" ht="21">
      <c r="A605" s="140"/>
      <c r="B605" s="133">
        <v>90002</v>
      </c>
      <c r="C605" s="36"/>
      <c r="D605" s="2" t="s">
        <v>131</v>
      </c>
      <c r="E605" s="59">
        <f>E607+E608+E606+E609+E610</f>
        <v>82710.78</v>
      </c>
      <c r="F605" s="65">
        <v>40</v>
      </c>
      <c r="G605" s="59">
        <f>G607+G608+G606+G609+G610</f>
        <v>630839.8</v>
      </c>
      <c r="H605" s="59">
        <f>H607+H608+H606+H609+H610</f>
        <v>730439.8</v>
      </c>
      <c r="I605" s="59">
        <f>I607+I608+I606+I609+I610</f>
        <v>570704.2899999999</v>
      </c>
      <c r="J605" s="60">
        <f t="shared" si="57"/>
        <v>78.13159825080723</v>
      </c>
      <c r="K605" s="3">
        <f t="shared" si="53"/>
        <v>689.9998887690334</v>
      </c>
      <c r="L605" s="118">
        <f>(I605/$I$691)*100</f>
        <v>2.220270646529708</v>
      </c>
    </row>
    <row r="606" spans="1:12" ht="22.5">
      <c r="A606" s="140"/>
      <c r="B606" s="134"/>
      <c r="C606" s="25">
        <v>4210</v>
      </c>
      <c r="D606" s="13" t="s">
        <v>197</v>
      </c>
      <c r="E606" s="78">
        <v>171.4</v>
      </c>
      <c r="F606" s="34"/>
      <c r="G606" s="78">
        <v>50000</v>
      </c>
      <c r="H606" s="78">
        <v>6450</v>
      </c>
      <c r="I606" s="78">
        <v>2308.44</v>
      </c>
      <c r="J606" s="79"/>
      <c r="K606" s="39">
        <f t="shared" si="53"/>
        <v>1346.8144690781796</v>
      </c>
      <c r="L606" s="119"/>
    </row>
    <row r="607" spans="1:12" ht="22.5" customHeight="1">
      <c r="A607" s="140"/>
      <c r="B607" s="130"/>
      <c r="C607" s="25">
        <v>4300</v>
      </c>
      <c r="D607" s="13" t="s">
        <v>19</v>
      </c>
      <c r="E607" s="62">
        <v>82539.38</v>
      </c>
      <c r="F607" s="47">
        <v>86</v>
      </c>
      <c r="G607" s="62">
        <v>341839.8</v>
      </c>
      <c r="H607" s="62">
        <v>439839.8</v>
      </c>
      <c r="I607" s="62">
        <v>357401.88</v>
      </c>
      <c r="J607" s="43">
        <f t="shared" si="57"/>
        <v>81.25728503878004</v>
      </c>
      <c r="K607" s="39">
        <f t="shared" si="53"/>
        <v>433.007710985956</v>
      </c>
      <c r="L607" s="119">
        <f aca="true" t="shared" si="58" ref="L607:L613">(I607/$I$691)*100</f>
        <v>1.3904379502360729</v>
      </c>
    </row>
    <row r="608" spans="1:12" ht="80.25" customHeight="1">
      <c r="A608" s="140"/>
      <c r="B608" s="130"/>
      <c r="C608" s="25">
        <v>6010</v>
      </c>
      <c r="D608" s="13" t="s">
        <v>271</v>
      </c>
      <c r="E608" s="62"/>
      <c r="F608" s="47"/>
      <c r="G608" s="62">
        <v>239000</v>
      </c>
      <c r="H608" s="62">
        <v>239000</v>
      </c>
      <c r="I608" s="62">
        <v>166000</v>
      </c>
      <c r="J608" s="43">
        <f t="shared" si="57"/>
        <v>69.4560669456067</v>
      </c>
      <c r="K608" s="39"/>
      <c r="L608" s="119">
        <f t="shared" si="58"/>
        <v>0.6458071785721666</v>
      </c>
    </row>
    <row r="609" spans="1:12" ht="34.5" customHeight="1">
      <c r="A609" s="140"/>
      <c r="B609" s="99"/>
      <c r="C609" s="25">
        <v>6050</v>
      </c>
      <c r="D609" s="13" t="s">
        <v>272</v>
      </c>
      <c r="E609" s="62"/>
      <c r="F609" s="47"/>
      <c r="G609" s="62"/>
      <c r="H609" s="62">
        <v>15750</v>
      </c>
      <c r="I609" s="62">
        <v>15672.13</v>
      </c>
      <c r="J609" s="43">
        <f t="shared" si="57"/>
        <v>99.5055873015873</v>
      </c>
      <c r="K609" s="39"/>
      <c r="L609" s="119">
        <f t="shared" si="58"/>
        <v>0.06097092805732656</v>
      </c>
    </row>
    <row r="610" spans="1:12" ht="33" customHeight="1">
      <c r="A610" s="140"/>
      <c r="B610" s="99"/>
      <c r="C610" s="25">
        <v>6060</v>
      </c>
      <c r="D610" s="13" t="s">
        <v>231</v>
      </c>
      <c r="E610" s="62"/>
      <c r="F610" s="47"/>
      <c r="G610" s="62"/>
      <c r="H610" s="62">
        <v>29400</v>
      </c>
      <c r="I610" s="62">
        <v>29321.84</v>
      </c>
      <c r="J610" s="43">
        <f t="shared" si="57"/>
        <v>99.73414965986395</v>
      </c>
      <c r="K610" s="39"/>
      <c r="L610" s="119">
        <f t="shared" si="58"/>
        <v>0.11407382386111145</v>
      </c>
    </row>
    <row r="611" spans="1:12" ht="21">
      <c r="A611" s="140"/>
      <c r="B611" s="133">
        <v>90003</v>
      </c>
      <c r="C611" s="36"/>
      <c r="D611" s="2" t="s">
        <v>150</v>
      </c>
      <c r="E611" s="59">
        <f>E612</f>
        <v>191343.91</v>
      </c>
      <c r="F611" s="65">
        <v>91</v>
      </c>
      <c r="G611" s="59">
        <f>G612</f>
        <v>231120</v>
      </c>
      <c r="H611" s="59">
        <f>H612</f>
        <v>231120</v>
      </c>
      <c r="I611" s="59">
        <f>I612</f>
        <v>210500</v>
      </c>
      <c r="J611" s="60">
        <f t="shared" si="57"/>
        <v>91.07822776047075</v>
      </c>
      <c r="K611" s="3">
        <f t="shared" si="53"/>
        <v>110.01134031388821</v>
      </c>
      <c r="L611" s="118">
        <f t="shared" si="58"/>
        <v>0.8189301872857897</v>
      </c>
    </row>
    <row r="612" spans="1:12" ht="24" customHeight="1">
      <c r="A612" s="140"/>
      <c r="B612" s="130"/>
      <c r="C612" s="25">
        <v>4300</v>
      </c>
      <c r="D612" s="13" t="s">
        <v>19</v>
      </c>
      <c r="E612" s="62">
        <v>191343.91</v>
      </c>
      <c r="F612" s="47">
        <v>91</v>
      </c>
      <c r="G612" s="62">
        <v>231120</v>
      </c>
      <c r="H612" s="62">
        <v>231120</v>
      </c>
      <c r="I612" s="62">
        <v>210500</v>
      </c>
      <c r="J612" s="79">
        <f t="shared" si="57"/>
        <v>91.07822776047075</v>
      </c>
      <c r="K612" s="39">
        <f t="shared" si="53"/>
        <v>110.01134031388821</v>
      </c>
      <c r="L612" s="119">
        <f t="shared" si="58"/>
        <v>0.8189301872857897</v>
      </c>
    </row>
    <row r="613" spans="1:12" ht="27" customHeight="1">
      <c r="A613" s="140"/>
      <c r="B613" s="133">
        <v>90004</v>
      </c>
      <c r="C613" s="36"/>
      <c r="D613" s="2" t="s">
        <v>132</v>
      </c>
      <c r="E613" s="59">
        <f>E614+E615</f>
        <v>103164.31</v>
      </c>
      <c r="F613" s="65">
        <v>85</v>
      </c>
      <c r="G613" s="59">
        <f>G614+G615</f>
        <v>122060</v>
      </c>
      <c r="H613" s="59">
        <f>H614+H615</f>
        <v>122060</v>
      </c>
      <c r="I613" s="59">
        <f>I614+I615</f>
        <v>111512.28</v>
      </c>
      <c r="J613" s="60">
        <f t="shared" si="57"/>
        <v>91.3585777486482</v>
      </c>
      <c r="K613" s="3">
        <f t="shared" si="53"/>
        <v>108.09191667156985</v>
      </c>
      <c r="L613" s="119">
        <f t="shared" si="58"/>
        <v>0.4338278971262015</v>
      </c>
    </row>
    <row r="614" spans="1:12" ht="21.75" customHeight="1">
      <c r="A614" s="140"/>
      <c r="B614" s="130"/>
      <c r="C614" s="25">
        <v>4210</v>
      </c>
      <c r="D614" s="13" t="s">
        <v>14</v>
      </c>
      <c r="E614" s="62">
        <v>188.3</v>
      </c>
      <c r="F614" s="47">
        <v>2</v>
      </c>
      <c r="G614" s="62">
        <v>1100</v>
      </c>
      <c r="H614" s="62">
        <v>1100</v>
      </c>
      <c r="I614" s="62">
        <v>552.28</v>
      </c>
      <c r="J614" s="43">
        <f t="shared" si="57"/>
        <v>50.20727272727272</v>
      </c>
      <c r="K614" s="39">
        <f t="shared" si="53"/>
        <v>293.2979288369622</v>
      </c>
      <c r="L614" s="119"/>
    </row>
    <row r="615" spans="1:12" ht="22.5">
      <c r="A615" s="140"/>
      <c r="B615" s="130"/>
      <c r="C615" s="25">
        <v>4300</v>
      </c>
      <c r="D615" s="13" t="s">
        <v>19</v>
      </c>
      <c r="E615" s="62">
        <v>102976.01</v>
      </c>
      <c r="F615" s="47">
        <v>90</v>
      </c>
      <c r="G615" s="62">
        <v>120960</v>
      </c>
      <c r="H615" s="62">
        <v>120960</v>
      </c>
      <c r="I615" s="62">
        <v>110960</v>
      </c>
      <c r="J615" s="43">
        <f t="shared" si="57"/>
        <v>91.73280423280423</v>
      </c>
      <c r="K615" s="39">
        <f t="shared" si="53"/>
        <v>107.75325243228981</v>
      </c>
      <c r="L615" s="119"/>
    </row>
    <row r="616" spans="1:12" ht="21" customHeight="1">
      <c r="A616" s="140"/>
      <c r="B616" s="131">
        <v>90015</v>
      </c>
      <c r="C616" s="36"/>
      <c r="D616" s="2" t="s">
        <v>133</v>
      </c>
      <c r="E616" s="59">
        <f>E618+E619+E617</f>
        <v>117560.61</v>
      </c>
      <c r="F616" s="65">
        <v>87</v>
      </c>
      <c r="G616" s="59">
        <f>G618+G619+G617</f>
        <v>120000</v>
      </c>
      <c r="H616" s="59">
        <f>H618+H619+H617</f>
        <v>265500</v>
      </c>
      <c r="I616" s="59">
        <f>I618+I619+I617</f>
        <v>150818.46</v>
      </c>
      <c r="J616" s="60">
        <f t="shared" si="57"/>
        <v>56.80544632768362</v>
      </c>
      <c r="K616" s="3">
        <f t="shared" si="53"/>
        <v>128.28996038724193</v>
      </c>
      <c r="L616" s="118">
        <f>(I616/$I$691)*100</f>
        <v>0.5867448441518023</v>
      </c>
    </row>
    <row r="617" spans="1:12" ht="21" customHeight="1">
      <c r="A617" s="140"/>
      <c r="B617" s="131"/>
      <c r="C617" s="25">
        <v>4210</v>
      </c>
      <c r="D617" s="13" t="s">
        <v>14</v>
      </c>
      <c r="E617" s="78"/>
      <c r="F617" s="34"/>
      <c r="G617" s="78"/>
      <c r="H617" s="78">
        <v>2000</v>
      </c>
      <c r="I617" s="78">
        <v>1144.8</v>
      </c>
      <c r="J617" s="79"/>
      <c r="K617" s="39"/>
      <c r="L617" s="119"/>
    </row>
    <row r="618" spans="1:12" ht="11.25">
      <c r="A618" s="140"/>
      <c r="B618" s="132"/>
      <c r="C618" s="25">
        <v>4260</v>
      </c>
      <c r="D618" s="13" t="s">
        <v>15</v>
      </c>
      <c r="E618" s="62">
        <v>115991.13</v>
      </c>
      <c r="F618" s="47">
        <v>88</v>
      </c>
      <c r="G618" s="62">
        <v>110000</v>
      </c>
      <c r="H618" s="62">
        <v>242500</v>
      </c>
      <c r="I618" s="62">
        <v>135711.66</v>
      </c>
      <c r="J618" s="43">
        <f t="shared" si="57"/>
        <v>55.96357113402062</v>
      </c>
      <c r="K618" s="39">
        <f t="shared" si="53"/>
        <v>117.0017569446905</v>
      </c>
      <c r="L618" s="119">
        <f>(I618/$I$691)*100</f>
        <v>0.5279732785779829</v>
      </c>
    </row>
    <row r="619" spans="1:12" ht="23.25" customHeight="1">
      <c r="A619" s="140"/>
      <c r="B619" s="132"/>
      <c r="C619" s="25">
        <v>4300</v>
      </c>
      <c r="D619" s="13" t="s">
        <v>19</v>
      </c>
      <c r="E619" s="62">
        <v>1569.48</v>
      </c>
      <c r="F619" s="47">
        <v>52</v>
      </c>
      <c r="G619" s="62">
        <v>10000</v>
      </c>
      <c r="H619" s="62">
        <v>21000</v>
      </c>
      <c r="I619" s="62">
        <v>13962</v>
      </c>
      <c r="J619" s="43">
        <f t="shared" si="57"/>
        <v>66.48571428571428</v>
      </c>
      <c r="K619" s="39">
        <f t="shared" si="53"/>
        <v>889.594005657925</v>
      </c>
      <c r="L619" s="119">
        <f>(I619/$I$691)*100</f>
        <v>0.054317830284485495</v>
      </c>
    </row>
    <row r="620" spans="1:12" ht="61.5" customHeight="1">
      <c r="A620" s="140"/>
      <c r="B620" s="133">
        <v>90019</v>
      </c>
      <c r="C620" s="36"/>
      <c r="D620" s="2" t="s">
        <v>186</v>
      </c>
      <c r="E620" s="80">
        <f>E622+E623+E621</f>
        <v>5001.68</v>
      </c>
      <c r="F620" s="81">
        <v>56</v>
      </c>
      <c r="G620" s="80">
        <f>G622+G623+G621</f>
        <v>3000</v>
      </c>
      <c r="H620" s="80">
        <f>H622+H623+H621</f>
        <v>6000</v>
      </c>
      <c r="I620" s="80">
        <f>I622+I623+I621</f>
        <v>3071.87</v>
      </c>
      <c r="J620" s="98">
        <f t="shared" si="57"/>
        <v>51.19783333333333</v>
      </c>
      <c r="K620" s="3">
        <f t="shared" si="53"/>
        <v>61.41676396730698</v>
      </c>
      <c r="L620" s="114">
        <f>(I620/$I$691)*100</f>
        <v>0.011950817455665551</v>
      </c>
    </row>
    <row r="621" spans="1:12" ht="22.5">
      <c r="A621" s="140"/>
      <c r="B621" s="134"/>
      <c r="C621" s="25">
        <v>4170</v>
      </c>
      <c r="D621" s="13" t="s">
        <v>30</v>
      </c>
      <c r="E621" s="78"/>
      <c r="F621" s="34"/>
      <c r="G621" s="78"/>
      <c r="H621" s="78">
        <v>3000</v>
      </c>
      <c r="I621" s="78">
        <v>1600</v>
      </c>
      <c r="J621" s="43">
        <f t="shared" si="57"/>
        <v>53.333333333333336</v>
      </c>
      <c r="K621" s="39"/>
      <c r="L621" s="119"/>
    </row>
    <row r="622" spans="1:12" ht="21.75" customHeight="1">
      <c r="A622" s="140"/>
      <c r="B622" s="143"/>
      <c r="C622" s="25">
        <v>4210</v>
      </c>
      <c r="D622" s="13" t="s">
        <v>14</v>
      </c>
      <c r="E622" s="62">
        <v>1881.78</v>
      </c>
      <c r="F622" s="47">
        <v>54</v>
      </c>
      <c r="G622" s="62">
        <v>1000</v>
      </c>
      <c r="H622" s="62">
        <v>1000</v>
      </c>
      <c r="I622" s="62">
        <v>29.4</v>
      </c>
      <c r="J622" s="43">
        <f t="shared" si="57"/>
        <v>2.94</v>
      </c>
      <c r="K622" s="39">
        <f t="shared" si="53"/>
        <v>1.562350540445748</v>
      </c>
      <c r="L622" s="119"/>
    </row>
    <row r="623" spans="1:12" ht="21" customHeight="1">
      <c r="A623" s="140"/>
      <c r="B623" s="138"/>
      <c r="C623" s="25">
        <v>4300</v>
      </c>
      <c r="D623" s="13" t="s">
        <v>19</v>
      </c>
      <c r="E623" s="62">
        <v>3119.9</v>
      </c>
      <c r="F623" s="47">
        <v>57</v>
      </c>
      <c r="G623" s="62">
        <v>2000</v>
      </c>
      <c r="H623" s="62">
        <v>2000</v>
      </c>
      <c r="I623" s="62">
        <v>1442.47</v>
      </c>
      <c r="J623" s="43">
        <f t="shared" si="57"/>
        <v>72.12349999999999</v>
      </c>
      <c r="K623" s="39">
        <f t="shared" si="53"/>
        <v>46.234494695342796</v>
      </c>
      <c r="L623" s="119"/>
    </row>
    <row r="624" spans="1:12" ht="21">
      <c r="A624" s="140"/>
      <c r="B624" s="133">
        <v>90095</v>
      </c>
      <c r="C624" s="36"/>
      <c r="D624" s="2" t="s">
        <v>25</v>
      </c>
      <c r="E624" s="59">
        <f>E625+E626+E627</f>
        <v>83406.68</v>
      </c>
      <c r="F624" s="65">
        <v>78</v>
      </c>
      <c r="G624" s="59">
        <f>G625+G626+G627</f>
        <v>116160</v>
      </c>
      <c r="H624" s="59">
        <f>H625+H626+H627</f>
        <v>117160</v>
      </c>
      <c r="I624" s="59">
        <f>I625+I626+I627</f>
        <v>110583.03</v>
      </c>
      <c r="J624" s="60">
        <f t="shared" si="57"/>
        <v>94.3863349265961</v>
      </c>
      <c r="K624" s="3">
        <f t="shared" si="53"/>
        <v>132.58294179794711</v>
      </c>
      <c r="L624" s="118"/>
    </row>
    <row r="625" spans="1:12" ht="22.5">
      <c r="A625" s="140"/>
      <c r="B625" s="130"/>
      <c r="C625" s="25">
        <v>4210</v>
      </c>
      <c r="D625" s="13" t="s">
        <v>14</v>
      </c>
      <c r="E625" s="62">
        <v>121.78</v>
      </c>
      <c r="F625" s="47">
        <v>15</v>
      </c>
      <c r="G625" s="62">
        <v>100</v>
      </c>
      <c r="H625" s="62">
        <v>1200</v>
      </c>
      <c r="I625" s="62">
        <v>777.56</v>
      </c>
      <c r="J625" s="43">
        <f t="shared" si="57"/>
        <v>64.79666666666665</v>
      </c>
      <c r="K625" s="39">
        <f t="shared" si="53"/>
        <v>638.495647889637</v>
      </c>
      <c r="L625" s="118"/>
    </row>
    <row r="626" spans="1:12" ht="11.25">
      <c r="A626" s="140"/>
      <c r="B626" s="130"/>
      <c r="C626" s="25">
        <v>4260</v>
      </c>
      <c r="D626" s="13" t="s">
        <v>15</v>
      </c>
      <c r="E626" s="62">
        <v>240.78</v>
      </c>
      <c r="F626" s="47">
        <v>60</v>
      </c>
      <c r="G626" s="62">
        <v>500</v>
      </c>
      <c r="H626" s="62">
        <v>400</v>
      </c>
      <c r="I626" s="62">
        <v>305.47</v>
      </c>
      <c r="J626" s="43">
        <f t="shared" si="57"/>
        <v>76.3675</v>
      </c>
      <c r="K626" s="39">
        <f t="shared" si="53"/>
        <v>126.86684940609688</v>
      </c>
      <c r="L626" s="118"/>
    </row>
    <row r="627" spans="1:12" ht="22.5">
      <c r="A627" s="140"/>
      <c r="B627" s="130"/>
      <c r="C627" s="25">
        <v>4300</v>
      </c>
      <c r="D627" s="13" t="s">
        <v>19</v>
      </c>
      <c r="E627" s="62">
        <v>83044.12</v>
      </c>
      <c r="F627" s="47">
        <v>77</v>
      </c>
      <c r="G627" s="62">
        <v>115560</v>
      </c>
      <c r="H627" s="62">
        <v>115560</v>
      </c>
      <c r="I627" s="62">
        <v>109500</v>
      </c>
      <c r="J627" s="43">
        <f t="shared" si="57"/>
        <v>94.75597092419522</v>
      </c>
      <c r="K627" s="39">
        <f t="shared" si="53"/>
        <v>131.85761978090682</v>
      </c>
      <c r="L627" s="118"/>
    </row>
    <row r="628" spans="1:12" s="12" customFormat="1" ht="42" customHeight="1">
      <c r="A628" s="139" t="s">
        <v>134</v>
      </c>
      <c r="B628" s="25"/>
      <c r="C628" s="25"/>
      <c r="D628" s="2" t="s">
        <v>135</v>
      </c>
      <c r="E628" s="59">
        <f>E632+E637+E639</f>
        <v>748234</v>
      </c>
      <c r="F628" s="65">
        <v>93</v>
      </c>
      <c r="G628" s="59">
        <f>G632+G637+G639</f>
        <v>752886</v>
      </c>
      <c r="H628" s="59">
        <f>H632+H637+H639</f>
        <v>818034.15</v>
      </c>
      <c r="I628" s="59">
        <f>I632+I637+I639</f>
        <v>818034.15</v>
      </c>
      <c r="J628" s="60">
        <f aca="true" t="shared" si="59" ref="J628:J636">(I628/H628)*100</f>
        <v>100</v>
      </c>
      <c r="K628" s="3">
        <f t="shared" si="53"/>
        <v>109.328652533833</v>
      </c>
      <c r="L628" s="118">
        <f>(I628/$I$691)*100</f>
        <v>3.1824838938986786</v>
      </c>
    </row>
    <row r="629" spans="1:12" s="12" customFormat="1" ht="9.75" customHeight="1">
      <c r="A629" s="140"/>
      <c r="B629" s="25"/>
      <c r="C629" s="25"/>
      <c r="D629" s="16" t="s">
        <v>12</v>
      </c>
      <c r="E629" s="76">
        <f>E628-E630</f>
        <v>737149</v>
      </c>
      <c r="F629" s="48">
        <v>97</v>
      </c>
      <c r="G629" s="76">
        <f>G628-G630</f>
        <v>752886</v>
      </c>
      <c r="H629" s="76">
        <f>H628-H630</f>
        <v>814371.15</v>
      </c>
      <c r="I629" s="76">
        <f>I628-I630</f>
        <v>814371.15</v>
      </c>
      <c r="J629" s="79">
        <f t="shared" si="59"/>
        <v>100</v>
      </c>
      <c r="K629" s="39">
        <f t="shared" si="53"/>
        <v>110.47578576380081</v>
      </c>
      <c r="L629" s="119">
        <f>(I629/$I$691)*100</f>
        <v>3.1682333415184982</v>
      </c>
    </row>
    <row r="630" spans="1:12" s="12" customFormat="1" ht="10.5" customHeight="1">
      <c r="A630" s="140"/>
      <c r="B630" s="25"/>
      <c r="C630" s="25"/>
      <c r="D630" s="16" t="s">
        <v>156</v>
      </c>
      <c r="E630" s="76">
        <f>E636</f>
        <v>11085</v>
      </c>
      <c r="F630" s="48">
        <v>24</v>
      </c>
      <c r="G630" s="76">
        <f>G636</f>
        <v>0</v>
      </c>
      <c r="H630" s="76">
        <f>H636</f>
        <v>3663</v>
      </c>
      <c r="I630" s="76">
        <f>I636</f>
        <v>3663</v>
      </c>
      <c r="J630" s="79">
        <f t="shared" si="59"/>
        <v>100</v>
      </c>
      <c r="K630" s="39">
        <f t="shared" si="53"/>
        <v>33.0446549391069</v>
      </c>
      <c r="L630" s="119"/>
    </row>
    <row r="631" spans="1:12" s="12" customFormat="1" ht="13.5" customHeight="1">
      <c r="A631" s="140"/>
      <c r="B631" s="25"/>
      <c r="C631" s="25"/>
      <c r="D631" s="16" t="s">
        <v>193</v>
      </c>
      <c r="E631" s="76"/>
      <c r="F631" s="76"/>
      <c r="G631" s="76"/>
      <c r="H631" s="76"/>
      <c r="I631" s="76"/>
      <c r="J631" s="79"/>
      <c r="K631" s="39"/>
      <c r="L631" s="119"/>
    </row>
    <row r="632" spans="1:12" s="12" customFormat="1" ht="31.5" customHeight="1">
      <c r="A632" s="140"/>
      <c r="B632" s="131">
        <v>92109</v>
      </c>
      <c r="C632" s="36"/>
      <c r="D632" s="2" t="s">
        <v>136</v>
      </c>
      <c r="E632" s="59">
        <f>E633+E636+E634+E635</f>
        <v>524234</v>
      </c>
      <c r="F632" s="65">
        <v>90</v>
      </c>
      <c r="G632" s="59">
        <f>G633+G636+G634+G635</f>
        <v>540886</v>
      </c>
      <c r="H632" s="59">
        <f>H633+H636+H634+H635</f>
        <v>606034.15</v>
      </c>
      <c r="I632" s="59">
        <f>I633+I636+I634+I635</f>
        <v>606034.15</v>
      </c>
      <c r="J632" s="60">
        <f t="shared" si="59"/>
        <v>100</v>
      </c>
      <c r="K632" s="3">
        <f t="shared" si="53"/>
        <v>115.60374756311114</v>
      </c>
      <c r="L632" s="118">
        <f aca="true" t="shared" si="60" ref="L632:L639">(I632/$I$691)*100</f>
        <v>2.357718099577598</v>
      </c>
    </row>
    <row r="633" spans="1:12" s="12" customFormat="1" ht="42.75" customHeight="1">
      <c r="A633" s="140"/>
      <c r="B633" s="132"/>
      <c r="C633" s="25">
        <v>2480</v>
      </c>
      <c r="D633" s="13" t="s">
        <v>151</v>
      </c>
      <c r="E633" s="62">
        <v>513149</v>
      </c>
      <c r="F633" s="47">
        <v>98</v>
      </c>
      <c r="G633" s="62">
        <v>540886</v>
      </c>
      <c r="H633" s="62">
        <v>555286</v>
      </c>
      <c r="I633" s="62">
        <v>555286</v>
      </c>
      <c r="J633" s="47">
        <f t="shared" si="59"/>
        <v>100</v>
      </c>
      <c r="K633" s="39">
        <f t="shared" si="53"/>
        <v>108.21145515240214</v>
      </c>
      <c r="L633" s="119">
        <f t="shared" si="60"/>
        <v>2.160287258798941</v>
      </c>
    </row>
    <row r="634" spans="1:12" s="12" customFormat="1" ht="42.75" customHeight="1">
      <c r="A634" s="140"/>
      <c r="B634" s="132"/>
      <c r="C634" s="25">
        <v>2487</v>
      </c>
      <c r="D634" s="13" t="s">
        <v>273</v>
      </c>
      <c r="E634" s="62"/>
      <c r="F634" s="47"/>
      <c r="G634" s="62"/>
      <c r="H634" s="62">
        <v>40022.37</v>
      </c>
      <c r="I634" s="62">
        <v>40022.37</v>
      </c>
      <c r="J634" s="43"/>
      <c r="K634" s="39"/>
      <c r="L634" s="119">
        <f t="shared" si="60"/>
        <v>0.15570321596067066</v>
      </c>
    </row>
    <row r="635" spans="1:12" s="12" customFormat="1" ht="41.25" customHeight="1">
      <c r="A635" s="140"/>
      <c r="B635" s="132"/>
      <c r="C635" s="25">
        <v>2489</v>
      </c>
      <c r="D635" s="13" t="s">
        <v>151</v>
      </c>
      <c r="E635" s="62"/>
      <c r="F635" s="47"/>
      <c r="G635" s="62"/>
      <c r="H635" s="62">
        <v>7062.78</v>
      </c>
      <c r="I635" s="62">
        <v>7062.78</v>
      </c>
      <c r="J635" s="43"/>
      <c r="K635" s="39"/>
      <c r="L635" s="119">
        <f t="shared" si="60"/>
        <v>0.027477072437806793</v>
      </c>
    </row>
    <row r="636" spans="1:12" ht="73.5" customHeight="1">
      <c r="A636" s="140"/>
      <c r="B636" s="132"/>
      <c r="C636" s="25">
        <v>6220</v>
      </c>
      <c r="D636" s="13" t="s">
        <v>152</v>
      </c>
      <c r="E636" s="62">
        <v>11085</v>
      </c>
      <c r="F636" s="47">
        <v>92</v>
      </c>
      <c r="G636" s="62"/>
      <c r="H636" s="62">
        <v>3663</v>
      </c>
      <c r="I636" s="62">
        <v>3663</v>
      </c>
      <c r="J636" s="47">
        <f t="shared" si="59"/>
        <v>100</v>
      </c>
      <c r="K636" s="39">
        <f aca="true" t="shared" si="61" ref="K636:K697">(I636/E636)*100</f>
        <v>33.0446549391069</v>
      </c>
      <c r="L636" s="119">
        <f t="shared" si="60"/>
        <v>0.014250552380179799</v>
      </c>
    </row>
    <row r="637" spans="1:12" ht="11.25">
      <c r="A637" s="140"/>
      <c r="B637" s="133">
        <v>92116</v>
      </c>
      <c r="C637" s="36"/>
      <c r="D637" s="2" t="s">
        <v>137</v>
      </c>
      <c r="E637" s="59">
        <f>E638</f>
        <v>204000</v>
      </c>
      <c r="F637" s="65">
        <v>100</v>
      </c>
      <c r="G637" s="59">
        <f>G638</f>
        <v>192000</v>
      </c>
      <c r="H637" s="59">
        <f>H638</f>
        <v>192000</v>
      </c>
      <c r="I637" s="59">
        <f>I638</f>
        <v>192000</v>
      </c>
      <c r="J637" s="65">
        <f aca="true" t="shared" si="62" ref="J637:J643">(I637/H637)*100</f>
        <v>100</v>
      </c>
      <c r="K637" s="3">
        <f t="shared" si="61"/>
        <v>94.11764705882352</v>
      </c>
      <c r="L637" s="118">
        <f t="shared" si="60"/>
        <v>0.7469577005172048</v>
      </c>
    </row>
    <row r="638" spans="1:12" s="12" customFormat="1" ht="46.5" customHeight="1">
      <c r="A638" s="140"/>
      <c r="B638" s="130"/>
      <c r="C638" s="25">
        <v>2480</v>
      </c>
      <c r="D638" s="13" t="s">
        <v>151</v>
      </c>
      <c r="E638" s="62">
        <v>204000</v>
      </c>
      <c r="F638" s="47">
        <v>100</v>
      </c>
      <c r="G638" s="62">
        <v>192000</v>
      </c>
      <c r="H638" s="62">
        <v>192000</v>
      </c>
      <c r="I638" s="62">
        <v>192000</v>
      </c>
      <c r="J638" s="47">
        <f t="shared" si="62"/>
        <v>100</v>
      </c>
      <c r="K638" s="39">
        <f t="shared" si="61"/>
        <v>94.11764705882352</v>
      </c>
      <c r="L638" s="119">
        <f t="shared" si="60"/>
        <v>0.7469577005172048</v>
      </c>
    </row>
    <row r="639" spans="1:12" s="12" customFormat="1" ht="23.25" customHeight="1">
      <c r="A639" s="140"/>
      <c r="B639" s="131">
        <v>92120</v>
      </c>
      <c r="C639" s="36"/>
      <c r="D639" s="2" t="s">
        <v>153</v>
      </c>
      <c r="E639" s="59">
        <f>E640</f>
        <v>20000</v>
      </c>
      <c r="F639" s="65">
        <v>100</v>
      </c>
      <c r="G639" s="59">
        <f>G640</f>
        <v>20000</v>
      </c>
      <c r="H639" s="59">
        <f>H640</f>
        <v>20000</v>
      </c>
      <c r="I639" s="59">
        <f>I640</f>
        <v>20000</v>
      </c>
      <c r="J639" s="60">
        <f t="shared" si="62"/>
        <v>100</v>
      </c>
      <c r="K639" s="3">
        <f t="shared" si="61"/>
        <v>100</v>
      </c>
      <c r="L639" s="125">
        <f t="shared" si="60"/>
        <v>0.0778080938038755</v>
      </c>
    </row>
    <row r="640" spans="1:12" ht="113.25" customHeight="1">
      <c r="A640" s="140"/>
      <c r="B640" s="132"/>
      <c r="C640" s="25">
        <v>2720</v>
      </c>
      <c r="D640" s="13" t="s">
        <v>274</v>
      </c>
      <c r="E640" s="62">
        <v>20000</v>
      </c>
      <c r="F640" s="47">
        <v>100</v>
      </c>
      <c r="G640" s="62">
        <v>20000</v>
      </c>
      <c r="H640" s="62">
        <v>20000</v>
      </c>
      <c r="I640" s="62">
        <v>20000</v>
      </c>
      <c r="J640" s="43">
        <f t="shared" si="62"/>
        <v>100</v>
      </c>
      <c r="K640" s="39">
        <f t="shared" si="61"/>
        <v>100</v>
      </c>
      <c r="L640" s="119"/>
    </row>
    <row r="641" spans="1:12" s="24" customFormat="1" ht="26.25" customHeight="1">
      <c r="A641" s="139" t="s">
        <v>138</v>
      </c>
      <c r="B641" s="54"/>
      <c r="C641" s="45"/>
      <c r="D641" s="44" t="s">
        <v>275</v>
      </c>
      <c r="E641" s="59">
        <f>E669+E674+E644</f>
        <v>2177539.99</v>
      </c>
      <c r="F641" s="65">
        <v>89</v>
      </c>
      <c r="G641" s="59">
        <f>G669+G674+G644</f>
        <v>1350712.99</v>
      </c>
      <c r="H641" s="59">
        <f>H669+H674+H644</f>
        <v>1391627.99</v>
      </c>
      <c r="I641" s="59">
        <f>I669+I674+I644</f>
        <v>1328005.44</v>
      </c>
      <c r="J641" s="60">
        <f t="shared" si="62"/>
        <v>95.4281927025627</v>
      </c>
      <c r="K641" s="3">
        <f t="shared" si="61"/>
        <v>60.98650064286534</v>
      </c>
      <c r="L641" s="118">
        <f>(I641/$I$691)*100</f>
        <v>5.166478592378848</v>
      </c>
    </row>
    <row r="642" spans="1:12" s="24" customFormat="1" ht="12" customHeight="1">
      <c r="A642" s="140"/>
      <c r="B642" s="54"/>
      <c r="C642" s="45"/>
      <c r="D642" s="52" t="s">
        <v>12</v>
      </c>
      <c r="E642" s="62">
        <f>E641-E643</f>
        <v>1049256.7500000002</v>
      </c>
      <c r="F642" s="47">
        <v>92</v>
      </c>
      <c r="G642" s="62">
        <f>G641-G643</f>
        <v>1214600</v>
      </c>
      <c r="H642" s="62">
        <f>H641-H643</f>
        <v>1210600</v>
      </c>
      <c r="I642" s="62">
        <f>I641-I643</f>
        <v>1159175.1099999999</v>
      </c>
      <c r="J642" s="43">
        <f t="shared" si="62"/>
        <v>95.7521154799273</v>
      </c>
      <c r="K642" s="39">
        <f t="shared" si="61"/>
        <v>110.47583062963375</v>
      </c>
      <c r="L642" s="119">
        <f>(I642/$I$691)*100</f>
        <v>4.509660284699884</v>
      </c>
    </row>
    <row r="643" spans="1:12" s="24" customFormat="1" ht="22.5">
      <c r="A643" s="140"/>
      <c r="B643" s="54"/>
      <c r="C643" s="45"/>
      <c r="D643" s="52" t="s">
        <v>158</v>
      </c>
      <c r="E643" s="62">
        <f>E667+E690+E666+E665+E689+E668</f>
        <v>1128283.24</v>
      </c>
      <c r="F643" s="47">
        <v>96</v>
      </c>
      <c r="G643" s="62">
        <f>G667+G690+G666+G665+G689+G668</f>
        <v>136112.99</v>
      </c>
      <c r="H643" s="62">
        <f>H667+H690+H666+H665+H689+H668</f>
        <v>181027.99</v>
      </c>
      <c r="I643" s="62">
        <f>I667+I690+I666+I665+I689+I668</f>
        <v>168830.33000000002</v>
      </c>
      <c r="J643" s="43">
        <f t="shared" si="62"/>
        <v>93.26200329573345</v>
      </c>
      <c r="K643" s="39">
        <f t="shared" si="61"/>
        <v>14.963470520044241</v>
      </c>
      <c r="L643" s="119">
        <f>(I643/$I$691)*100</f>
        <v>0.656818307678963</v>
      </c>
    </row>
    <row r="644" spans="1:12" s="54" customFormat="1" ht="17.25" customHeight="1">
      <c r="A644" s="140"/>
      <c r="B644" s="145">
        <v>92601</v>
      </c>
      <c r="C644" s="45"/>
      <c r="D644" s="44" t="s">
        <v>174</v>
      </c>
      <c r="E644" s="59">
        <f>SUM(E645:E668)</f>
        <v>1724653.06</v>
      </c>
      <c r="F644" s="65">
        <v>92</v>
      </c>
      <c r="G644" s="59">
        <f>SUM(G645:G668)</f>
        <v>784865</v>
      </c>
      <c r="H644" s="59">
        <f>SUM(H645:H668)</f>
        <v>787720</v>
      </c>
      <c r="I644" s="59">
        <f>SUM(I645:I668)</f>
        <v>745427.52</v>
      </c>
      <c r="J644" s="98">
        <f aca="true" t="shared" si="63" ref="J644:J668">(I644/H644)*100</f>
        <v>94.6310262529833</v>
      </c>
      <c r="K644" s="3">
        <f t="shared" si="61"/>
        <v>43.2218825506853</v>
      </c>
      <c r="L644" s="118">
        <f>(I644/$I$691)*100</f>
        <v>2.9000147200075146</v>
      </c>
    </row>
    <row r="645" spans="1:12" ht="33.75" customHeight="1">
      <c r="A645" s="140"/>
      <c r="B645" s="146"/>
      <c r="C645" s="53">
        <v>3020</v>
      </c>
      <c r="D645" s="13" t="s">
        <v>263</v>
      </c>
      <c r="E645" s="62">
        <v>2557.45</v>
      </c>
      <c r="F645" s="47">
        <v>73</v>
      </c>
      <c r="G645" s="62">
        <v>3480</v>
      </c>
      <c r="H645" s="62">
        <v>3480</v>
      </c>
      <c r="I645" s="62">
        <v>2221.91</v>
      </c>
      <c r="J645" s="43">
        <f t="shared" si="63"/>
        <v>63.847988505747125</v>
      </c>
      <c r="K645" s="39">
        <f t="shared" si="61"/>
        <v>86.8798999002913</v>
      </c>
      <c r="L645" s="119"/>
    </row>
    <row r="646" spans="1:12" ht="21" customHeight="1">
      <c r="A646" s="140"/>
      <c r="B646" s="146"/>
      <c r="C646" s="53">
        <v>4010</v>
      </c>
      <c r="D646" s="13" t="s">
        <v>115</v>
      </c>
      <c r="E646" s="62">
        <v>246349.96</v>
      </c>
      <c r="F646" s="47">
        <v>99</v>
      </c>
      <c r="G646" s="62">
        <v>284300</v>
      </c>
      <c r="H646" s="62">
        <v>277600</v>
      </c>
      <c r="I646" s="62">
        <v>277499.82</v>
      </c>
      <c r="J646" s="43">
        <f t="shared" si="63"/>
        <v>99.9639121037464</v>
      </c>
      <c r="K646" s="39">
        <f t="shared" si="61"/>
        <v>112.64455654874067</v>
      </c>
      <c r="L646" s="119">
        <f aca="true" t="shared" si="64" ref="L646:L652">(I646/$I$691)*100</f>
        <v>1.0795866012559285</v>
      </c>
    </row>
    <row r="647" spans="1:12" ht="30.75" customHeight="1">
      <c r="A647" s="140"/>
      <c r="B647" s="146"/>
      <c r="C647" s="53">
        <v>4040</v>
      </c>
      <c r="D647" s="13" t="s">
        <v>60</v>
      </c>
      <c r="E647" s="62">
        <v>18906.63</v>
      </c>
      <c r="F647" s="47">
        <v>99</v>
      </c>
      <c r="G647" s="62">
        <v>20000</v>
      </c>
      <c r="H647" s="62">
        <v>20000</v>
      </c>
      <c r="I647" s="62">
        <v>17331.74</v>
      </c>
      <c r="J647" s="43">
        <f t="shared" si="63"/>
        <v>86.65870000000001</v>
      </c>
      <c r="K647" s="39">
        <f t="shared" si="61"/>
        <v>91.67017072846933</v>
      </c>
      <c r="L647" s="119">
        <f t="shared" si="64"/>
        <v>0.06742748258521906</v>
      </c>
    </row>
    <row r="648" spans="1:12" ht="12.75" customHeight="1">
      <c r="A648" s="140"/>
      <c r="B648" s="146"/>
      <c r="C648" s="53">
        <v>4110</v>
      </c>
      <c r="D648" s="13" t="s">
        <v>116</v>
      </c>
      <c r="E648" s="62">
        <v>45028.09</v>
      </c>
      <c r="F648" s="47">
        <v>100</v>
      </c>
      <c r="G648" s="62">
        <v>52200</v>
      </c>
      <c r="H648" s="62">
        <v>52200</v>
      </c>
      <c r="I648" s="62">
        <v>50611.24</v>
      </c>
      <c r="J648" s="43">
        <f t="shared" si="63"/>
        <v>96.95639846743295</v>
      </c>
      <c r="K648" s="39">
        <f t="shared" si="61"/>
        <v>112.39926010630255</v>
      </c>
      <c r="L648" s="119">
        <f t="shared" si="64"/>
        <v>0.1968982054725228</v>
      </c>
    </row>
    <row r="649" spans="1:12" ht="19.5" customHeight="1">
      <c r="A649" s="140"/>
      <c r="B649" s="146"/>
      <c r="C649" s="53">
        <v>4120</v>
      </c>
      <c r="D649" s="13" t="s">
        <v>67</v>
      </c>
      <c r="E649" s="62">
        <v>6277.21</v>
      </c>
      <c r="F649" s="47">
        <v>100</v>
      </c>
      <c r="G649" s="62">
        <v>7500</v>
      </c>
      <c r="H649" s="62">
        <v>7500</v>
      </c>
      <c r="I649" s="62">
        <v>6193.27</v>
      </c>
      <c r="J649" s="43">
        <f t="shared" si="63"/>
        <v>82.57693333333333</v>
      </c>
      <c r="K649" s="39">
        <f t="shared" si="61"/>
        <v>98.66278171353198</v>
      </c>
      <c r="L649" s="119">
        <f t="shared" si="64"/>
        <v>0.024094326655636402</v>
      </c>
    </row>
    <row r="650" spans="1:12" ht="21" customHeight="1">
      <c r="A650" s="140"/>
      <c r="B650" s="146"/>
      <c r="C650" s="53">
        <v>4170</v>
      </c>
      <c r="D650" s="13" t="s">
        <v>30</v>
      </c>
      <c r="E650" s="62">
        <v>27714</v>
      </c>
      <c r="F650" s="47">
        <v>100</v>
      </c>
      <c r="G650" s="62">
        <v>28900</v>
      </c>
      <c r="H650" s="62">
        <v>32980</v>
      </c>
      <c r="I650" s="62">
        <v>30988</v>
      </c>
      <c r="J650" s="43">
        <f t="shared" si="63"/>
        <v>93.95997574287446</v>
      </c>
      <c r="K650" s="39">
        <f t="shared" si="61"/>
        <v>111.81352385076136</v>
      </c>
      <c r="L650" s="119">
        <f t="shared" si="64"/>
        <v>0.12055586053972471</v>
      </c>
    </row>
    <row r="651" spans="1:12" ht="21.75" customHeight="1">
      <c r="A651" s="140"/>
      <c r="B651" s="146"/>
      <c r="C651" s="53">
        <v>4210</v>
      </c>
      <c r="D651" s="13" t="s">
        <v>14</v>
      </c>
      <c r="E651" s="62">
        <v>151836.35</v>
      </c>
      <c r="F651" s="47">
        <v>96</v>
      </c>
      <c r="G651" s="62">
        <v>178500</v>
      </c>
      <c r="H651" s="62">
        <v>167500</v>
      </c>
      <c r="I651" s="62">
        <v>152553.82</v>
      </c>
      <c r="J651" s="43">
        <f t="shared" si="63"/>
        <v>91.07690746268658</v>
      </c>
      <c r="K651" s="39">
        <f t="shared" si="61"/>
        <v>100.4725284821454</v>
      </c>
      <c r="L651" s="119">
        <f t="shared" si="64"/>
        <v>0.593496096834977</v>
      </c>
    </row>
    <row r="652" spans="1:12" ht="10.5" customHeight="1">
      <c r="A652" s="140"/>
      <c r="B652" s="146"/>
      <c r="C652" s="53">
        <v>4260</v>
      </c>
      <c r="D652" s="13" t="s">
        <v>15</v>
      </c>
      <c r="E652" s="62">
        <v>54497.52</v>
      </c>
      <c r="F652" s="47">
        <v>71</v>
      </c>
      <c r="G652" s="62">
        <v>77585</v>
      </c>
      <c r="H652" s="62">
        <v>77585</v>
      </c>
      <c r="I652" s="62">
        <v>74208.62</v>
      </c>
      <c r="J652" s="43">
        <f t="shared" si="63"/>
        <v>95.64815363794548</v>
      </c>
      <c r="K652" s="39">
        <f t="shared" si="61"/>
        <v>136.16880180969704</v>
      </c>
      <c r="L652" s="119">
        <f t="shared" si="64"/>
        <v>0.2887015633008076</v>
      </c>
    </row>
    <row r="653" spans="1:12" ht="22.5" customHeight="1">
      <c r="A653" s="140"/>
      <c r="B653" s="146"/>
      <c r="C653" s="53">
        <v>4270</v>
      </c>
      <c r="D653" s="52" t="s">
        <v>17</v>
      </c>
      <c r="E653" s="62">
        <v>1779.75</v>
      </c>
      <c r="F653" s="47">
        <v>36</v>
      </c>
      <c r="G653" s="62">
        <v>5000</v>
      </c>
      <c r="H653" s="62">
        <v>4000</v>
      </c>
      <c r="I653" s="62">
        <v>1464.52</v>
      </c>
      <c r="J653" s="43">
        <f t="shared" si="63"/>
        <v>36.613</v>
      </c>
      <c r="K653" s="39">
        <f t="shared" si="61"/>
        <v>82.28796179238657</v>
      </c>
      <c r="L653" s="119">
        <f aca="true" t="shared" si="65" ref="L653:L670">(I653/$I$691)*100</f>
        <v>0.005697575476882588</v>
      </c>
    </row>
    <row r="654" spans="1:12" ht="21" customHeight="1">
      <c r="A654" s="140"/>
      <c r="B654" s="146"/>
      <c r="C654" s="53">
        <v>4280</v>
      </c>
      <c r="D654" s="13" t="s">
        <v>70</v>
      </c>
      <c r="E654" s="62">
        <v>430</v>
      </c>
      <c r="F654" s="47">
        <v>100</v>
      </c>
      <c r="G654" s="62">
        <v>600</v>
      </c>
      <c r="H654" s="62">
        <v>600</v>
      </c>
      <c r="I654" s="62">
        <v>270</v>
      </c>
      <c r="J654" s="43">
        <f t="shared" si="63"/>
        <v>45</v>
      </c>
      <c r="K654" s="39">
        <f t="shared" si="61"/>
        <v>62.7906976744186</v>
      </c>
      <c r="L654" s="119">
        <f t="shared" si="65"/>
        <v>0.0010504092663523193</v>
      </c>
    </row>
    <row r="655" spans="1:12" ht="13.5" customHeight="1">
      <c r="A655" s="140"/>
      <c r="B655" s="146"/>
      <c r="C655" s="53">
        <v>4300</v>
      </c>
      <c r="D655" s="13" t="s">
        <v>109</v>
      </c>
      <c r="E655" s="62">
        <v>24120.3</v>
      </c>
      <c r="F655" s="47">
        <v>88</v>
      </c>
      <c r="G655" s="62">
        <v>27900</v>
      </c>
      <c r="H655" s="62">
        <v>32899</v>
      </c>
      <c r="I655" s="62">
        <v>32437.11</v>
      </c>
      <c r="J655" s="43">
        <f t="shared" si="63"/>
        <v>98.59603635368856</v>
      </c>
      <c r="K655" s="39">
        <f t="shared" si="61"/>
        <v>134.4805412867999</v>
      </c>
      <c r="L655" s="119">
        <f t="shared" si="65"/>
        <v>0.1261934848803314</v>
      </c>
    </row>
    <row r="656" spans="1:12" ht="20.25" customHeight="1">
      <c r="A656" s="140"/>
      <c r="B656" s="146"/>
      <c r="C656" s="53">
        <v>4350</v>
      </c>
      <c r="D656" s="13" t="s">
        <v>124</v>
      </c>
      <c r="E656" s="62">
        <v>588</v>
      </c>
      <c r="F656" s="47">
        <v>98</v>
      </c>
      <c r="G656" s="62">
        <v>600</v>
      </c>
      <c r="H656" s="62">
        <v>600</v>
      </c>
      <c r="I656" s="62">
        <v>588</v>
      </c>
      <c r="J656" s="43">
        <f t="shared" si="63"/>
        <v>98</v>
      </c>
      <c r="K656" s="39">
        <f t="shared" si="61"/>
        <v>100</v>
      </c>
      <c r="L656" s="119">
        <f t="shared" si="65"/>
        <v>0.00228755795783394</v>
      </c>
    </row>
    <row r="657" spans="1:12" ht="42.75" customHeight="1">
      <c r="A657" s="140"/>
      <c r="B657" s="146"/>
      <c r="C657" s="53">
        <v>4360</v>
      </c>
      <c r="D657" s="13" t="s">
        <v>239</v>
      </c>
      <c r="E657" s="62">
        <v>1197.26</v>
      </c>
      <c r="F657" s="47">
        <v>96</v>
      </c>
      <c r="G657" s="62">
        <v>2000</v>
      </c>
      <c r="H657" s="62">
        <v>2000</v>
      </c>
      <c r="I657" s="62">
        <v>1028.29</v>
      </c>
      <c r="J657" s="43">
        <f t="shared" si="63"/>
        <v>51.4145</v>
      </c>
      <c r="K657" s="39">
        <f t="shared" si="61"/>
        <v>85.88694185055877</v>
      </c>
      <c r="L657" s="119">
        <f t="shared" si="65"/>
        <v>0.004000464238879357</v>
      </c>
    </row>
    <row r="658" spans="1:12" ht="43.5" customHeight="1">
      <c r="A658" s="140"/>
      <c r="B658" s="146"/>
      <c r="C658" s="53">
        <v>4370</v>
      </c>
      <c r="D658" s="13" t="s">
        <v>240</v>
      </c>
      <c r="E658" s="62">
        <v>1189.65</v>
      </c>
      <c r="F658" s="47">
        <v>79</v>
      </c>
      <c r="G658" s="62">
        <v>1500</v>
      </c>
      <c r="H658" s="62">
        <v>1500</v>
      </c>
      <c r="I658" s="62">
        <v>988.79</v>
      </c>
      <c r="J658" s="43">
        <f t="shared" si="63"/>
        <v>65.91933333333333</v>
      </c>
      <c r="K658" s="39">
        <f t="shared" si="61"/>
        <v>83.11604253351825</v>
      </c>
      <c r="L658" s="119">
        <f t="shared" si="65"/>
        <v>0.003846793253616703</v>
      </c>
    </row>
    <row r="659" spans="1:12" ht="21.75" customHeight="1">
      <c r="A659" s="140"/>
      <c r="B659" s="146"/>
      <c r="C659" s="53">
        <v>4410</v>
      </c>
      <c r="D659" s="13" t="s">
        <v>64</v>
      </c>
      <c r="E659" s="62">
        <v>3594.55</v>
      </c>
      <c r="F659" s="47">
        <v>90</v>
      </c>
      <c r="G659" s="62">
        <v>4000</v>
      </c>
      <c r="H659" s="62">
        <v>4000</v>
      </c>
      <c r="I659" s="62">
        <v>2459.34</v>
      </c>
      <c r="J659" s="43">
        <f t="shared" si="63"/>
        <v>61.4835</v>
      </c>
      <c r="K659" s="39">
        <f t="shared" si="61"/>
        <v>68.41857812521735</v>
      </c>
      <c r="L659" s="119">
        <f t="shared" si="65"/>
        <v>0.00956782787078116</v>
      </c>
    </row>
    <row r="660" spans="1:12" ht="22.5" customHeight="1">
      <c r="A660" s="140"/>
      <c r="B660" s="146"/>
      <c r="C660" s="53">
        <v>4430</v>
      </c>
      <c r="D660" s="52" t="s">
        <v>33</v>
      </c>
      <c r="E660" s="62">
        <v>3531.33</v>
      </c>
      <c r="F660" s="47">
        <v>59</v>
      </c>
      <c r="G660" s="62">
        <v>6600</v>
      </c>
      <c r="H660" s="62">
        <v>6600</v>
      </c>
      <c r="I660" s="62">
        <v>4234.83</v>
      </c>
      <c r="J660" s="43">
        <f t="shared" si="63"/>
        <v>64.16409090909092</v>
      </c>
      <c r="K660" s="39">
        <f t="shared" si="61"/>
        <v>119.9216725709577</v>
      </c>
      <c r="L660" s="119">
        <f t="shared" si="65"/>
        <v>0.016475202494173304</v>
      </c>
    </row>
    <row r="661" spans="1:12" ht="33" customHeight="1">
      <c r="A661" s="140"/>
      <c r="B661" s="146"/>
      <c r="C661" s="53">
        <v>4440</v>
      </c>
      <c r="D661" s="52" t="s">
        <v>155</v>
      </c>
      <c r="E661" s="62">
        <v>8915.53</v>
      </c>
      <c r="F661" s="47">
        <v>84</v>
      </c>
      <c r="G661" s="62">
        <v>11300</v>
      </c>
      <c r="H661" s="62">
        <v>10550</v>
      </c>
      <c r="I661" s="62">
        <v>9659.4</v>
      </c>
      <c r="J661" s="43">
        <f t="shared" si="63"/>
        <v>91.55829383886255</v>
      </c>
      <c r="K661" s="39">
        <f t="shared" si="61"/>
        <v>108.34353089496642</v>
      </c>
      <c r="L661" s="119">
        <f t="shared" si="65"/>
        <v>0.03757897506445775</v>
      </c>
    </row>
    <row r="662" spans="1:12" ht="22.5" customHeight="1">
      <c r="A662" s="140"/>
      <c r="B662" s="146"/>
      <c r="C662" s="53">
        <v>4480</v>
      </c>
      <c r="D662" s="52" t="s">
        <v>183</v>
      </c>
      <c r="E662" s="62">
        <v>2340</v>
      </c>
      <c r="F662" s="47">
        <v>94</v>
      </c>
      <c r="G662" s="62">
        <v>2500</v>
      </c>
      <c r="H662" s="62">
        <v>1</v>
      </c>
      <c r="I662" s="62"/>
      <c r="J662" s="43"/>
      <c r="K662" s="39"/>
      <c r="L662" s="119">
        <f t="shared" si="65"/>
        <v>0</v>
      </c>
    </row>
    <row r="663" spans="1:12" ht="42.75" customHeight="1">
      <c r="A663" s="140"/>
      <c r="B663" s="146"/>
      <c r="C663" s="53">
        <v>4520</v>
      </c>
      <c r="D663" s="13" t="s">
        <v>222</v>
      </c>
      <c r="E663" s="62"/>
      <c r="F663" s="47"/>
      <c r="G663" s="62"/>
      <c r="H663" s="62">
        <v>4500</v>
      </c>
      <c r="I663" s="62">
        <v>4254</v>
      </c>
      <c r="J663" s="43">
        <f t="shared" si="63"/>
        <v>94.53333333333333</v>
      </c>
      <c r="K663" s="39"/>
      <c r="L663" s="119">
        <f t="shared" si="65"/>
        <v>0.01654978155208432</v>
      </c>
    </row>
    <row r="664" spans="1:12" ht="40.5" customHeight="1">
      <c r="A664" s="140"/>
      <c r="B664" s="146"/>
      <c r="C664" s="53">
        <v>4700</v>
      </c>
      <c r="D664" s="13" t="s">
        <v>264</v>
      </c>
      <c r="E664" s="62">
        <v>150</v>
      </c>
      <c r="F664" s="47">
        <v>50</v>
      </c>
      <c r="G664" s="62">
        <v>400</v>
      </c>
      <c r="H664" s="62">
        <v>400</v>
      </c>
      <c r="I664" s="62">
        <v>150</v>
      </c>
      <c r="J664" s="43">
        <f t="shared" si="63"/>
        <v>37.5</v>
      </c>
      <c r="K664" s="39">
        <f t="shared" si="61"/>
        <v>100</v>
      </c>
      <c r="L664" s="119">
        <f t="shared" si="65"/>
        <v>0.0005835607035290663</v>
      </c>
    </row>
    <row r="665" spans="1:12" ht="31.5" customHeight="1">
      <c r="A665" s="140"/>
      <c r="B665" s="146"/>
      <c r="C665" s="53">
        <v>6050</v>
      </c>
      <c r="D665" s="13" t="s">
        <v>231</v>
      </c>
      <c r="E665" s="62"/>
      <c r="F665" s="47"/>
      <c r="G665" s="62"/>
      <c r="H665" s="62">
        <v>68000</v>
      </c>
      <c r="I665" s="62">
        <v>68000</v>
      </c>
      <c r="J665" s="43">
        <f t="shared" si="63"/>
        <v>100</v>
      </c>
      <c r="K665" s="39"/>
      <c r="L665" s="119">
        <f t="shared" si="65"/>
        <v>0.26454751893317674</v>
      </c>
    </row>
    <row r="666" spans="1:12" ht="31.5" customHeight="1">
      <c r="A666" s="140"/>
      <c r="B666" s="146"/>
      <c r="C666" s="53">
        <v>6057</v>
      </c>
      <c r="D666" s="13" t="s">
        <v>231</v>
      </c>
      <c r="E666" s="62">
        <v>230000</v>
      </c>
      <c r="F666" s="47">
        <v>90</v>
      </c>
      <c r="G666" s="62">
        <v>25000</v>
      </c>
      <c r="H666" s="62"/>
      <c r="I666" s="62"/>
      <c r="J666" s="43"/>
      <c r="K666" s="39"/>
      <c r="L666" s="119">
        <f t="shared" si="65"/>
        <v>0</v>
      </c>
    </row>
    <row r="667" spans="1:12" ht="31.5" customHeight="1">
      <c r="A667" s="140"/>
      <c r="B667" s="146"/>
      <c r="C667" s="53">
        <v>6059</v>
      </c>
      <c r="D667" s="13" t="s">
        <v>231</v>
      </c>
      <c r="E667" s="62">
        <v>893649.48</v>
      </c>
      <c r="F667" s="47">
        <v>95</v>
      </c>
      <c r="G667" s="62">
        <v>45000</v>
      </c>
      <c r="H667" s="62">
        <v>9225</v>
      </c>
      <c r="I667" s="62">
        <v>4428</v>
      </c>
      <c r="J667" s="43">
        <f t="shared" si="63"/>
        <v>48</v>
      </c>
      <c r="K667" s="39"/>
      <c r="L667" s="119">
        <f t="shared" si="65"/>
        <v>0.017226711968178036</v>
      </c>
    </row>
    <row r="668" spans="1:12" ht="31.5" customHeight="1">
      <c r="A668" s="140"/>
      <c r="B668" s="147"/>
      <c r="C668" s="53">
        <v>6060</v>
      </c>
      <c r="D668" s="13" t="s">
        <v>231</v>
      </c>
      <c r="E668" s="62"/>
      <c r="F668" s="47"/>
      <c r="G668" s="62"/>
      <c r="H668" s="62">
        <v>4000</v>
      </c>
      <c r="I668" s="62">
        <v>3856.82</v>
      </c>
      <c r="J668" s="43">
        <f t="shared" si="63"/>
        <v>96.4205</v>
      </c>
      <c r="K668" s="39"/>
      <c r="L668" s="119">
        <f t="shared" si="65"/>
        <v>0.015004590617233159</v>
      </c>
    </row>
    <row r="669" spans="1:12" s="12" customFormat="1" ht="30" customHeight="1">
      <c r="A669" s="130"/>
      <c r="B669" s="131">
        <v>92605</v>
      </c>
      <c r="C669" s="36"/>
      <c r="D669" s="2" t="s">
        <v>154</v>
      </c>
      <c r="E669" s="59">
        <f>+E670+E671+E672+E673</f>
        <v>48185.82</v>
      </c>
      <c r="F669" s="65">
        <v>88</v>
      </c>
      <c r="G669" s="59">
        <f>+G670+G671+G672+G673</f>
        <v>58000</v>
      </c>
      <c r="H669" s="59">
        <f>+H670+H671+H672+H673</f>
        <v>58000</v>
      </c>
      <c r="I669" s="59">
        <f>+I670+I671+I672+I673</f>
        <v>56530.579999999994</v>
      </c>
      <c r="J669" s="60">
        <f aca="true" t="shared" si="66" ref="J669:J697">(I669/H669)*100</f>
        <v>97.46651724137931</v>
      </c>
      <c r="K669" s="3">
        <f t="shared" si="61"/>
        <v>117.31787484367806</v>
      </c>
      <c r="L669" s="125">
        <f t="shared" si="65"/>
        <v>0.2199268335713744</v>
      </c>
    </row>
    <row r="670" spans="1:12" s="12" customFormat="1" ht="95.25" customHeight="1">
      <c r="A670" s="130"/>
      <c r="B670" s="132"/>
      <c r="C670" s="25">
        <v>2830</v>
      </c>
      <c r="D670" s="13" t="s">
        <v>266</v>
      </c>
      <c r="E670" s="62">
        <v>43000</v>
      </c>
      <c r="F670" s="47">
        <v>100</v>
      </c>
      <c r="G670" s="62">
        <v>47000</v>
      </c>
      <c r="H670" s="62">
        <v>47000</v>
      </c>
      <c r="I670" s="62">
        <v>47000</v>
      </c>
      <c r="J670" s="47">
        <f t="shared" si="66"/>
        <v>100</v>
      </c>
      <c r="K670" s="39">
        <f t="shared" si="61"/>
        <v>109.30232558139534</v>
      </c>
      <c r="L670" s="125">
        <f t="shared" si="65"/>
        <v>0.18284902043910742</v>
      </c>
    </row>
    <row r="671" spans="1:12" s="12" customFormat="1" ht="21" customHeight="1">
      <c r="A671" s="130"/>
      <c r="B671" s="132"/>
      <c r="C671" s="25">
        <v>4210</v>
      </c>
      <c r="D671" s="13" t="s">
        <v>14</v>
      </c>
      <c r="E671" s="62">
        <v>1954</v>
      </c>
      <c r="F671" s="47">
        <v>98</v>
      </c>
      <c r="G671" s="62">
        <v>2000</v>
      </c>
      <c r="H671" s="62">
        <v>3500</v>
      </c>
      <c r="I671" s="62">
        <v>3447.84</v>
      </c>
      <c r="J671" s="47">
        <f t="shared" si="66"/>
        <v>98.5097142857143</v>
      </c>
      <c r="K671" s="39">
        <f t="shared" si="61"/>
        <v>176.4503582395087</v>
      </c>
      <c r="L671" s="119"/>
    </row>
    <row r="672" spans="1:12" s="12" customFormat="1" ht="11.25" customHeight="1">
      <c r="A672" s="130"/>
      <c r="B672" s="132"/>
      <c r="C672" s="25">
        <v>4300</v>
      </c>
      <c r="D672" s="13" t="s">
        <v>109</v>
      </c>
      <c r="E672" s="62">
        <v>2997.8</v>
      </c>
      <c r="F672" s="47">
        <v>35</v>
      </c>
      <c r="G672" s="62">
        <v>8000</v>
      </c>
      <c r="H672" s="62">
        <v>6400</v>
      </c>
      <c r="I672" s="62">
        <v>5029.63</v>
      </c>
      <c r="J672" s="47">
        <f t="shared" si="66"/>
        <v>78.58796875</v>
      </c>
      <c r="K672" s="39">
        <f t="shared" si="61"/>
        <v>167.77737007138566</v>
      </c>
      <c r="L672" s="119"/>
    </row>
    <row r="673" spans="1:12" s="12" customFormat="1" ht="20.25" customHeight="1">
      <c r="A673" s="130"/>
      <c r="B673" s="132"/>
      <c r="C673" s="25">
        <v>4410</v>
      </c>
      <c r="D673" s="13" t="s">
        <v>64</v>
      </c>
      <c r="E673" s="62">
        <v>234.02</v>
      </c>
      <c r="F673" s="47">
        <v>23</v>
      </c>
      <c r="G673" s="62">
        <v>1000</v>
      </c>
      <c r="H673" s="62">
        <v>1100</v>
      </c>
      <c r="I673" s="62">
        <v>1053.11</v>
      </c>
      <c r="J673" s="47">
        <f t="shared" si="66"/>
        <v>95.73727272727271</v>
      </c>
      <c r="K673" s="39">
        <f t="shared" si="61"/>
        <v>450.00854627809576</v>
      </c>
      <c r="L673" s="119"/>
    </row>
    <row r="674" spans="1:12" ht="19.5" customHeight="1">
      <c r="A674" s="130"/>
      <c r="B674" s="133">
        <v>92695</v>
      </c>
      <c r="C674" s="36"/>
      <c r="D674" s="2" t="s">
        <v>25</v>
      </c>
      <c r="E674" s="59">
        <f>SUM(E675:E690)</f>
        <v>404701.11</v>
      </c>
      <c r="F674" s="102">
        <v>78</v>
      </c>
      <c r="G674" s="59">
        <f>SUM(G675:G690)</f>
        <v>507847.99</v>
      </c>
      <c r="H674" s="59">
        <f>SUM(H675:H690)</f>
        <v>545907.99</v>
      </c>
      <c r="I674" s="59">
        <f>SUM(I675:I690)</f>
        <v>526047.34</v>
      </c>
      <c r="J674" s="60">
        <f t="shared" si="66"/>
        <v>96.361905236082</v>
      </c>
      <c r="K674" s="3">
        <f t="shared" si="61"/>
        <v>129.98416040914736</v>
      </c>
      <c r="L674" s="118">
        <f>(I674/$I$691)*100</f>
        <v>2.0465370387999595</v>
      </c>
    </row>
    <row r="675" spans="1:12" s="12" customFormat="1" ht="29.25" customHeight="1">
      <c r="A675" s="130"/>
      <c r="B675" s="130"/>
      <c r="C675" s="25">
        <v>3020</v>
      </c>
      <c r="D675" s="13" t="s">
        <v>149</v>
      </c>
      <c r="E675" s="62">
        <v>2170.07</v>
      </c>
      <c r="F675" s="47">
        <v>78</v>
      </c>
      <c r="G675" s="62">
        <v>2925</v>
      </c>
      <c r="H675" s="62">
        <v>2925</v>
      </c>
      <c r="I675" s="62">
        <v>1799.5</v>
      </c>
      <c r="J675" s="43">
        <f t="shared" si="66"/>
        <v>61.52136752136752</v>
      </c>
      <c r="K675" s="39">
        <f t="shared" si="61"/>
        <v>82.92359232651481</v>
      </c>
      <c r="L675" s="119"/>
    </row>
    <row r="676" spans="1:12" s="12" customFormat="1" ht="21" customHeight="1">
      <c r="A676" s="130"/>
      <c r="B676" s="130"/>
      <c r="C676" s="25">
        <v>4010</v>
      </c>
      <c r="D676" s="13" t="s">
        <v>235</v>
      </c>
      <c r="E676" s="62">
        <v>162635.34</v>
      </c>
      <c r="F676" s="47">
        <v>100</v>
      </c>
      <c r="G676" s="62">
        <v>181050</v>
      </c>
      <c r="H676" s="62">
        <v>187750</v>
      </c>
      <c r="I676" s="62">
        <v>187676.48</v>
      </c>
      <c r="J676" s="43">
        <f t="shared" si="66"/>
        <v>99.96084154460719</v>
      </c>
      <c r="K676" s="39">
        <f t="shared" si="61"/>
        <v>115.39710864809581</v>
      </c>
      <c r="L676" s="119">
        <f>(I676/$I$691)*100</f>
        <v>0.7301374580310582</v>
      </c>
    </row>
    <row r="677" spans="1:12" ht="21" customHeight="1">
      <c r="A677" s="130"/>
      <c r="B677" s="130"/>
      <c r="C677" s="25">
        <v>4040</v>
      </c>
      <c r="D677" s="13" t="s">
        <v>236</v>
      </c>
      <c r="E677" s="62">
        <v>5986.54</v>
      </c>
      <c r="F677" s="47">
        <v>100</v>
      </c>
      <c r="G677" s="62">
        <v>12200</v>
      </c>
      <c r="H677" s="62">
        <v>12200</v>
      </c>
      <c r="I677" s="62">
        <v>10232.49</v>
      </c>
      <c r="J677" s="43">
        <f t="shared" si="66"/>
        <v>83.87286885245902</v>
      </c>
      <c r="K677" s="39">
        <f t="shared" si="61"/>
        <v>170.924941619032</v>
      </c>
      <c r="L677" s="119"/>
    </row>
    <row r="678" spans="1:12" ht="21" customHeight="1">
      <c r="A678" s="130"/>
      <c r="B678" s="130"/>
      <c r="C678" s="25">
        <v>4110</v>
      </c>
      <c r="D678" s="13" t="s">
        <v>282</v>
      </c>
      <c r="E678" s="62">
        <v>31194.86</v>
      </c>
      <c r="F678" s="47">
        <v>100</v>
      </c>
      <c r="G678" s="62">
        <v>34910</v>
      </c>
      <c r="H678" s="62">
        <v>34910</v>
      </c>
      <c r="I678" s="62">
        <v>34148.14</v>
      </c>
      <c r="J678" s="63">
        <f t="shared" si="66"/>
        <v>97.81764537381838</v>
      </c>
      <c r="K678" s="39">
        <f t="shared" si="61"/>
        <v>109.46720068626689</v>
      </c>
      <c r="L678" s="119"/>
    </row>
    <row r="679" spans="1:12" ht="20.25" customHeight="1">
      <c r="A679" s="130"/>
      <c r="B679" s="130"/>
      <c r="C679" s="25">
        <v>4120</v>
      </c>
      <c r="D679" s="13" t="s">
        <v>67</v>
      </c>
      <c r="E679" s="62">
        <v>4175.74</v>
      </c>
      <c r="F679" s="47">
        <v>100</v>
      </c>
      <c r="G679" s="62">
        <v>5050</v>
      </c>
      <c r="H679" s="62">
        <v>5050</v>
      </c>
      <c r="I679" s="62">
        <v>4548.06</v>
      </c>
      <c r="J679" s="63">
        <f t="shared" si="66"/>
        <v>90.06059405940596</v>
      </c>
      <c r="K679" s="39">
        <f t="shared" si="61"/>
        <v>108.91626394363637</v>
      </c>
      <c r="L679" s="119"/>
    </row>
    <row r="680" spans="1:12" ht="21.75" customHeight="1">
      <c r="A680" s="130"/>
      <c r="B680" s="130"/>
      <c r="C680" s="25">
        <v>4170</v>
      </c>
      <c r="D680" s="13" t="s">
        <v>30</v>
      </c>
      <c r="E680" s="62">
        <v>25307.6</v>
      </c>
      <c r="F680" s="47">
        <v>100</v>
      </c>
      <c r="G680" s="62">
        <v>10000</v>
      </c>
      <c r="H680" s="62">
        <v>5920</v>
      </c>
      <c r="I680" s="62">
        <v>5920</v>
      </c>
      <c r="J680" s="63">
        <f t="shared" si="66"/>
        <v>100</v>
      </c>
      <c r="K680" s="39">
        <f t="shared" si="61"/>
        <v>23.392182585468397</v>
      </c>
      <c r="L680" s="119"/>
    </row>
    <row r="681" spans="1:12" ht="20.25" customHeight="1">
      <c r="A681" s="130"/>
      <c r="B681" s="130"/>
      <c r="C681" s="25">
        <v>4210</v>
      </c>
      <c r="D681" s="13" t="s">
        <v>14</v>
      </c>
      <c r="E681" s="62">
        <v>20213.22</v>
      </c>
      <c r="F681" s="47">
        <v>94</v>
      </c>
      <c r="G681" s="62">
        <v>21000</v>
      </c>
      <c r="H681" s="62">
        <v>21000</v>
      </c>
      <c r="I681" s="62">
        <v>19820.75</v>
      </c>
      <c r="J681" s="63">
        <f t="shared" si="66"/>
        <v>94.38452380952381</v>
      </c>
      <c r="K681" s="39">
        <f t="shared" si="61"/>
        <v>98.05834993138154</v>
      </c>
      <c r="L681" s="119"/>
    </row>
    <row r="682" spans="1:12" ht="11.25" customHeight="1">
      <c r="A682" s="130"/>
      <c r="B682" s="130"/>
      <c r="C682" s="25">
        <v>4220</v>
      </c>
      <c r="D682" s="13" t="s">
        <v>184</v>
      </c>
      <c r="E682" s="62">
        <v>135516.59</v>
      </c>
      <c r="F682" s="47">
        <v>82</v>
      </c>
      <c r="G682" s="62">
        <v>160000</v>
      </c>
      <c r="H682" s="62">
        <v>160000</v>
      </c>
      <c r="I682" s="62">
        <v>155575.13</v>
      </c>
      <c r="J682" s="63">
        <f t="shared" si="66"/>
        <v>97.23445625</v>
      </c>
      <c r="K682" s="39">
        <f t="shared" si="61"/>
        <v>114.80153832088014</v>
      </c>
      <c r="L682" s="119">
        <f>(I682/$I$691)*100</f>
        <v>0.6052502154295063</v>
      </c>
    </row>
    <row r="683" spans="1:12" ht="12.75" customHeight="1">
      <c r="A683" s="130"/>
      <c r="B683" s="130"/>
      <c r="C683" s="25">
        <v>4270</v>
      </c>
      <c r="D683" s="13" t="s">
        <v>17</v>
      </c>
      <c r="E683" s="62">
        <v>1628.52</v>
      </c>
      <c r="F683" s="47">
        <v>54</v>
      </c>
      <c r="G683" s="62">
        <v>2000</v>
      </c>
      <c r="H683" s="62">
        <v>3000</v>
      </c>
      <c r="I683" s="62">
        <v>2045.49</v>
      </c>
      <c r="J683" s="63">
        <f t="shared" si="66"/>
        <v>68.183</v>
      </c>
      <c r="K683" s="39">
        <f t="shared" si="61"/>
        <v>125.60422960725074</v>
      </c>
      <c r="L683" s="119">
        <f aca="true" t="shared" si="67" ref="L683:L690">(I683/$I$691)*100</f>
        <v>0.007957783889744465</v>
      </c>
    </row>
    <row r="684" spans="1:12" ht="12" customHeight="1">
      <c r="A684" s="130"/>
      <c r="B684" s="130"/>
      <c r="C684" s="25">
        <v>4280</v>
      </c>
      <c r="D684" s="41" t="s">
        <v>70</v>
      </c>
      <c r="E684" s="62">
        <v>270</v>
      </c>
      <c r="F684" s="47">
        <v>100</v>
      </c>
      <c r="G684" s="62">
        <v>250</v>
      </c>
      <c r="H684" s="62">
        <v>250</v>
      </c>
      <c r="I684" s="62">
        <v>85</v>
      </c>
      <c r="J684" s="63">
        <f t="shared" si="66"/>
        <v>34</v>
      </c>
      <c r="K684" s="39">
        <f t="shared" si="61"/>
        <v>31.48148148148148</v>
      </c>
      <c r="L684" s="119">
        <f t="shared" si="67"/>
        <v>0.0003306843986664709</v>
      </c>
    </row>
    <row r="685" spans="1:12" ht="13.5" customHeight="1">
      <c r="A685" s="130"/>
      <c r="B685" s="130"/>
      <c r="C685" s="25">
        <v>4300</v>
      </c>
      <c r="D685" s="41" t="s">
        <v>19</v>
      </c>
      <c r="E685" s="62">
        <v>2194.3</v>
      </c>
      <c r="F685" s="47">
        <v>63</v>
      </c>
      <c r="G685" s="62">
        <v>3000</v>
      </c>
      <c r="H685" s="62">
        <v>3000</v>
      </c>
      <c r="I685" s="62">
        <v>2307.5</v>
      </c>
      <c r="J685" s="63">
        <f t="shared" si="66"/>
        <v>76.91666666666667</v>
      </c>
      <c r="K685" s="39">
        <f t="shared" si="61"/>
        <v>105.15882058059518</v>
      </c>
      <c r="L685" s="119">
        <f t="shared" si="67"/>
        <v>0.008977108822622136</v>
      </c>
    </row>
    <row r="686" spans="1:12" ht="12" customHeight="1">
      <c r="A686" s="130"/>
      <c r="B686" s="130"/>
      <c r="C686" s="25">
        <v>4410</v>
      </c>
      <c r="D686" s="41" t="s">
        <v>185</v>
      </c>
      <c r="E686" s="62">
        <v>656.07</v>
      </c>
      <c r="F686" s="47">
        <v>66</v>
      </c>
      <c r="G686" s="62">
        <v>1000</v>
      </c>
      <c r="H686" s="62">
        <v>1000</v>
      </c>
      <c r="I686" s="62">
        <v>341.85</v>
      </c>
      <c r="J686" s="63">
        <f t="shared" si="66"/>
        <v>34.185</v>
      </c>
      <c r="K686" s="39">
        <f t="shared" si="61"/>
        <v>52.10572042617404</v>
      </c>
      <c r="L686" s="119">
        <f t="shared" si="67"/>
        <v>0.001329934843342742</v>
      </c>
    </row>
    <row r="687" spans="1:12" ht="23.25" customHeight="1">
      <c r="A687" s="130"/>
      <c r="B687" s="130"/>
      <c r="C687" s="25">
        <v>4440</v>
      </c>
      <c r="D687" s="41" t="s">
        <v>155</v>
      </c>
      <c r="E687" s="62">
        <v>8018.5</v>
      </c>
      <c r="F687" s="47">
        <v>99</v>
      </c>
      <c r="G687" s="62">
        <v>8050</v>
      </c>
      <c r="H687" s="62">
        <v>8800</v>
      </c>
      <c r="I687" s="62">
        <v>8751.44</v>
      </c>
      <c r="J687" s="47">
        <f t="shared" si="66"/>
        <v>99.44818181818182</v>
      </c>
      <c r="K687" s="39">
        <f t="shared" si="61"/>
        <v>109.1406123339777</v>
      </c>
      <c r="L687" s="119">
        <f t="shared" si="67"/>
        <v>0.03404664322194941</v>
      </c>
    </row>
    <row r="688" spans="1:12" ht="40.5" customHeight="1">
      <c r="A688" s="130"/>
      <c r="B688" s="130"/>
      <c r="C688" s="25">
        <v>4700</v>
      </c>
      <c r="D688" s="13" t="s">
        <v>264</v>
      </c>
      <c r="E688" s="62">
        <v>100</v>
      </c>
      <c r="F688" s="47">
        <v>67</v>
      </c>
      <c r="G688" s="62">
        <v>300</v>
      </c>
      <c r="H688" s="62">
        <v>300</v>
      </c>
      <c r="I688" s="62">
        <v>250</v>
      </c>
      <c r="J688" s="47">
        <f t="shared" si="66"/>
        <v>83.33333333333334</v>
      </c>
      <c r="K688" s="39">
        <f t="shared" si="61"/>
        <v>250</v>
      </c>
      <c r="L688" s="119">
        <f t="shared" si="67"/>
        <v>0.0009726011725484438</v>
      </c>
    </row>
    <row r="689" spans="1:12" ht="30" customHeight="1">
      <c r="A689" s="130"/>
      <c r="B689" s="130"/>
      <c r="C689" s="25">
        <v>6057</v>
      </c>
      <c r="D689" s="41" t="s">
        <v>231</v>
      </c>
      <c r="E689" s="62"/>
      <c r="F689" s="47"/>
      <c r="G689" s="62">
        <v>56196.04</v>
      </c>
      <c r="H689" s="62">
        <v>59332.54</v>
      </c>
      <c r="I689" s="62">
        <v>56196.04</v>
      </c>
      <c r="J689" s="47">
        <f t="shared" si="66"/>
        <v>94.71369336286631</v>
      </c>
      <c r="K689" s="39"/>
      <c r="L689" s="119">
        <f t="shared" si="67"/>
        <v>0.218625337586317</v>
      </c>
    </row>
    <row r="690" spans="1:12" ht="30.75" customHeight="1">
      <c r="A690" s="144"/>
      <c r="B690" s="144"/>
      <c r="C690" s="25">
        <v>6059</v>
      </c>
      <c r="D690" s="41" t="s">
        <v>231</v>
      </c>
      <c r="E690" s="62">
        <v>4633.76</v>
      </c>
      <c r="F690" s="47">
        <v>47</v>
      </c>
      <c r="G690" s="62">
        <v>9916.95</v>
      </c>
      <c r="H690" s="62">
        <v>40470.45</v>
      </c>
      <c r="I690" s="62">
        <v>36349.47</v>
      </c>
      <c r="J690" s="47">
        <f t="shared" si="66"/>
        <v>89.81731114924594</v>
      </c>
      <c r="K690" s="39">
        <f t="shared" si="61"/>
        <v>784.4486982493698</v>
      </c>
      <c r="L690" s="119">
        <f t="shared" si="67"/>
        <v>0.14141414857405793</v>
      </c>
    </row>
    <row r="691" spans="1:12" s="24" customFormat="1" ht="21">
      <c r="A691" s="38"/>
      <c r="B691" s="36" t="s">
        <v>139</v>
      </c>
      <c r="C691" s="36"/>
      <c r="D691" s="64" t="s">
        <v>145</v>
      </c>
      <c r="E691" s="59">
        <f>E641+E628+E591+E575+E439+E415+E184+E176+E147+E141+E82+E76+E57+E32+E5+E181+E555</f>
        <v>27111514.58</v>
      </c>
      <c r="F691" s="65">
        <v>91</v>
      </c>
      <c r="G691" s="59">
        <f>G641+G628+G591+G575+G439+G415+G184+G176+G147+G141+G82+G76+G57+G32+G5+G181+G555</f>
        <v>26262909.369999997</v>
      </c>
      <c r="H691" s="59">
        <f>H641+H628+H591+H575+H439+H415+H184+H176+H147+H141+H82+H76+H57+H32+H5+H181+H555</f>
        <v>29180595.07</v>
      </c>
      <c r="I691" s="59">
        <f>I641+I628+I591+I575+I439+I415+I184+I176+I147+I141+I82+I76+I57+I32+I5+I181+I555</f>
        <v>25704266.77</v>
      </c>
      <c r="J691" s="60">
        <f t="shared" si="66"/>
        <v>88.08684918295602</v>
      </c>
      <c r="K691" s="3">
        <f t="shared" si="61"/>
        <v>94.80940909498979</v>
      </c>
      <c r="L691" s="9">
        <f aca="true" t="shared" si="68" ref="L691:L724">(I691/$I$691)*100</f>
        <v>100</v>
      </c>
    </row>
    <row r="692" spans="1:12" ht="22.5">
      <c r="A692" s="32"/>
      <c r="B692" s="56"/>
      <c r="C692" s="56"/>
      <c r="D692" s="13" t="s">
        <v>173</v>
      </c>
      <c r="E692" s="61">
        <f>E7+E34+E59+E84+E149+E185+E593+E630+E643</f>
        <v>6602919.75</v>
      </c>
      <c r="F692" s="103">
        <v>88</v>
      </c>
      <c r="G692" s="61">
        <f>G7+G34+G59+G84+G149+G185+G593+G630+G643</f>
        <v>5014770.59</v>
      </c>
      <c r="H692" s="61">
        <f>H7+H34+H59+H84+H149+H185+H593+H630+H643</f>
        <v>5603094.04</v>
      </c>
      <c r="I692" s="61">
        <f>I7+I34+I59+I84+I149+I185+I593+I630+I643</f>
        <v>3967555.05</v>
      </c>
      <c r="J692" s="43">
        <f t="shared" si="66"/>
        <v>70.8100742496194</v>
      </c>
      <c r="K692" s="39">
        <f t="shared" si="61"/>
        <v>60.087888392101085</v>
      </c>
      <c r="L692" s="119">
        <f t="shared" si="68"/>
        <v>15.435394775121997</v>
      </c>
    </row>
    <row r="693" spans="1:12" ht="11.25">
      <c r="A693" s="32"/>
      <c r="B693" s="56"/>
      <c r="C693" s="56"/>
      <c r="D693" s="13" t="s">
        <v>192</v>
      </c>
      <c r="E693" s="62">
        <f>E8+E35+E60++E84+E150+E185+E594+E643</f>
        <v>6491834.75</v>
      </c>
      <c r="F693" s="103">
        <v>88</v>
      </c>
      <c r="G693" s="62">
        <f>G8+G35+G60++G84+G150+G185+G594+G643</f>
        <v>4775770.59</v>
      </c>
      <c r="H693" s="62">
        <f>H8+H35+H60++H84+H150+H185+H594+H643</f>
        <v>5360431.04</v>
      </c>
      <c r="I693" s="62">
        <f>I8+I35+I60++I84+I150+I185+I594+I643</f>
        <v>3797892.05</v>
      </c>
      <c r="J693" s="43">
        <f t="shared" si="66"/>
        <v>70.8504973137384</v>
      </c>
      <c r="K693" s="39">
        <f t="shared" si="61"/>
        <v>58.50259897635256</v>
      </c>
      <c r="L693" s="119">
        <f t="shared" si="68"/>
        <v>14.775337044169651</v>
      </c>
    </row>
    <row r="694" spans="1:12" ht="16.5" customHeight="1">
      <c r="A694" s="32"/>
      <c r="B694" s="56"/>
      <c r="C694" s="56"/>
      <c r="D694" s="49" t="s">
        <v>205</v>
      </c>
      <c r="E694" s="50">
        <f>E608+E636+E40</f>
        <v>111085</v>
      </c>
      <c r="F694" s="104">
        <v>50</v>
      </c>
      <c r="G694" s="50">
        <f>G608+G636+G40</f>
        <v>239000</v>
      </c>
      <c r="H694" s="50">
        <f>H608+H636+H40</f>
        <v>242663</v>
      </c>
      <c r="I694" s="50">
        <f>I608+I636+I40</f>
        <v>169663</v>
      </c>
      <c r="J694" s="43">
        <f>(I694/H694)*100</f>
        <v>69.91712786869032</v>
      </c>
      <c r="K694" s="39">
        <f t="shared" si="61"/>
        <v>152.7325921591574</v>
      </c>
      <c r="L694" s="119">
        <f t="shared" si="68"/>
        <v>0.6600577309523464</v>
      </c>
    </row>
    <row r="695" spans="1:12" ht="11.25">
      <c r="A695" s="32"/>
      <c r="B695" s="56"/>
      <c r="C695" s="56"/>
      <c r="D695" s="111" t="s">
        <v>204</v>
      </c>
      <c r="E695" s="112">
        <f>SUM(E693:E694)</f>
        <v>6602919.75</v>
      </c>
      <c r="F695" s="113">
        <v>88</v>
      </c>
      <c r="G695" s="112">
        <f>SUM(G693:G694)</f>
        <v>5014770.59</v>
      </c>
      <c r="H695" s="112">
        <f>SUM(H693:H694)</f>
        <v>5603094.04</v>
      </c>
      <c r="I695" s="112">
        <f>SUM(I693:I694)</f>
        <v>3967555.05</v>
      </c>
      <c r="J695" s="43">
        <f>(I695/H695)*100</f>
        <v>70.8100742496194</v>
      </c>
      <c r="K695" s="39">
        <f t="shared" si="61"/>
        <v>60.087888392101085</v>
      </c>
      <c r="L695" s="119">
        <f t="shared" si="68"/>
        <v>15.435394775121997</v>
      </c>
    </row>
    <row r="696" spans="4:12" ht="11.25">
      <c r="D696" s="30" t="s">
        <v>12</v>
      </c>
      <c r="E696" s="28">
        <f>E691-E692</f>
        <v>20508594.83</v>
      </c>
      <c r="F696" s="26">
        <v>92</v>
      </c>
      <c r="G696" s="28">
        <f>G691-G692</f>
        <v>21248138.779999997</v>
      </c>
      <c r="H696" s="28">
        <f>H691-H692</f>
        <v>23577501.03</v>
      </c>
      <c r="I696" s="28">
        <f>I691-I692</f>
        <v>21736711.72</v>
      </c>
      <c r="J696" s="43">
        <f t="shared" si="66"/>
        <v>92.19260214363777</v>
      </c>
      <c r="K696" s="39">
        <f t="shared" si="61"/>
        <v>105.9883034414601</v>
      </c>
      <c r="L696" s="119">
        <f t="shared" si="68"/>
        <v>84.564605224878</v>
      </c>
    </row>
    <row r="697" spans="4:12" ht="11.25">
      <c r="D697" s="108"/>
      <c r="E697" s="115">
        <f>E6++E33+E58+E76+E83+E141+E148+E176+E181+E186+E415+E439+E555+E575+E592+E629+E642</f>
        <v>20508594.830000002</v>
      </c>
      <c r="F697" s="117">
        <v>92</v>
      </c>
      <c r="G697" s="115">
        <f>G6++G33+G58+G76+G83+G141+G148+G176+G181+G186+G415+G439+G555+G575+G592+G629+G642</f>
        <v>21248138.78</v>
      </c>
      <c r="H697" s="115">
        <f>H6++H33+H58+H76+H83+H141+H148+H176+H181+H186+H415+H439+H555+H575+H592+H629+H642</f>
        <v>23577501.03</v>
      </c>
      <c r="I697" s="115">
        <f>I6++I33+I58+I76+I83+I141+I148+I176+I181+I186+I415+I439+I555+I575+I592+I629+I642</f>
        <v>21736711.719999995</v>
      </c>
      <c r="J697" s="60">
        <f t="shared" si="66"/>
        <v>92.19260214363776</v>
      </c>
      <c r="K697" s="71">
        <f t="shared" si="61"/>
        <v>105.98830344146009</v>
      </c>
      <c r="L697" s="119">
        <f t="shared" si="68"/>
        <v>84.564605224878</v>
      </c>
    </row>
    <row r="698" spans="4:12" ht="11.25">
      <c r="D698" s="30" t="s">
        <v>194</v>
      </c>
      <c r="E698" s="97">
        <f>E696-E697</f>
        <v>0</v>
      </c>
      <c r="F698" s="97"/>
      <c r="G698" s="97">
        <f>G696-G697</f>
        <v>0</v>
      </c>
      <c r="H698" s="97">
        <f>H696-H697</f>
        <v>0</v>
      </c>
      <c r="I698" s="97">
        <f>I696-I697</f>
        <v>0</v>
      </c>
      <c r="J698" s="43"/>
      <c r="K698" s="3"/>
      <c r="L698" s="119">
        <f t="shared" si="68"/>
        <v>0</v>
      </c>
    </row>
    <row r="699" spans="5:12" ht="11.25">
      <c r="E699" s="97"/>
      <c r="F699" s="97"/>
      <c r="G699" s="97"/>
      <c r="H699" s="97"/>
      <c r="I699" s="97"/>
      <c r="J699" s="43"/>
      <c r="K699" s="3"/>
      <c r="L699" s="119">
        <f t="shared" si="68"/>
        <v>0</v>
      </c>
    </row>
    <row r="700" spans="2:12" ht="30.75" customHeight="1">
      <c r="B700" s="127" t="s">
        <v>216</v>
      </c>
      <c r="C700" s="128"/>
      <c r="D700" s="108" t="s">
        <v>203</v>
      </c>
      <c r="E700" s="109">
        <f>E702+E703+E704+E705+E706+E707+E708+E709+E710+E711</f>
        <v>9002405.999999998</v>
      </c>
      <c r="F700" s="109"/>
      <c r="G700" s="109">
        <f>G702+G703+G704+G705+G706+G707+G708+G709+G710+G711</f>
        <v>8195623.220000001</v>
      </c>
      <c r="H700" s="109">
        <f>H702+H703+H704+H705+H706+H707+H708+H709+H710+H711</f>
        <v>8529250.7</v>
      </c>
      <c r="I700" s="109">
        <f>I702+I703+I704+I705+I706+I707+I708+I709+I710+I711</f>
        <v>8205680.22</v>
      </c>
      <c r="J700" s="60">
        <f>I700/H700*100</f>
        <v>96.20634342475125</v>
      </c>
      <c r="K700" s="3">
        <f aca="true" t="shared" si="69" ref="K700:K724">(I700/E700)*100</f>
        <v>91.14985727148944</v>
      </c>
      <c r="L700" s="125">
        <f t="shared" si="68"/>
        <v>31.923416814118287</v>
      </c>
    </row>
    <row r="701" spans="4:12" ht="9.75" customHeight="1">
      <c r="D701" s="49"/>
      <c r="E701" s="50"/>
      <c r="F701" s="95"/>
      <c r="G701" s="50"/>
      <c r="H701" s="50"/>
      <c r="I701" s="50"/>
      <c r="J701" s="60"/>
      <c r="K701" s="3"/>
      <c r="L701" s="119">
        <f t="shared" si="68"/>
        <v>0</v>
      </c>
    </row>
    <row r="702" spans="3:12" ht="12" customHeight="1">
      <c r="C702" s="31">
        <v>10</v>
      </c>
      <c r="D702" s="49" t="s">
        <v>206</v>
      </c>
      <c r="E702" s="50">
        <f>E25+E26+E27</f>
        <v>6474.61</v>
      </c>
      <c r="F702" s="50"/>
      <c r="G702" s="50">
        <f>G25+G26+G27</f>
        <v>0</v>
      </c>
      <c r="H702" s="50">
        <f>H25+H26+H27</f>
        <v>6883.1900000000005</v>
      </c>
      <c r="I702" s="50">
        <f>I25+I26+I27</f>
        <v>6883.1900000000005</v>
      </c>
      <c r="J702" s="60">
        <f aca="true" t="shared" si="70" ref="J702:J724">I702/H702*100</f>
        <v>100</v>
      </c>
      <c r="K702" s="3">
        <f t="shared" si="69"/>
        <v>106.3104959217621</v>
      </c>
      <c r="L702" s="119">
        <f t="shared" si="68"/>
        <v>0.026778394659494893</v>
      </c>
    </row>
    <row r="703" spans="3:12" ht="11.25" customHeight="1">
      <c r="C703" s="31">
        <v>600</v>
      </c>
      <c r="D703" s="97" t="s">
        <v>209</v>
      </c>
      <c r="E703" s="50">
        <f>E43+E44+E45+E46</f>
        <v>12617.07</v>
      </c>
      <c r="F703" s="50"/>
      <c r="G703" s="50">
        <f>G43+G44+G45+G46</f>
        <v>29254</v>
      </c>
      <c r="H703" s="50">
        <f>H43+H44+H45+H46</f>
        <v>31754</v>
      </c>
      <c r="I703" s="50">
        <f>I43+I44+I45+I46</f>
        <v>25998.05</v>
      </c>
      <c r="J703" s="60">
        <f t="shared" si="70"/>
        <v>81.87330729986772</v>
      </c>
      <c r="K703" s="3">
        <f t="shared" si="69"/>
        <v>206.05457526985265</v>
      </c>
      <c r="L703" s="119">
        <f t="shared" si="68"/>
        <v>0.10114293565589227</v>
      </c>
    </row>
    <row r="704" spans="3:12" ht="20.25" customHeight="1">
      <c r="C704" s="31">
        <v>750</v>
      </c>
      <c r="D704" s="49" t="s">
        <v>302</v>
      </c>
      <c r="E704" s="50">
        <f>E86+E87+E88+E89+E101+E102+E103+E104+E129+E130+E131</f>
        <v>1692285.23</v>
      </c>
      <c r="F704" s="50"/>
      <c r="G704" s="50">
        <f>G86+G87+G88+G89+G101+G102+G103+G104+G129+G130+G131</f>
        <v>1969961.8699999999</v>
      </c>
      <c r="H704" s="50">
        <f>H86+H87+H88+H89+H101+H102+H103+H104+H129+H130+H131</f>
        <v>1912661.8699999999</v>
      </c>
      <c r="I704" s="50">
        <f>I86+I87+I88+I89+I101+I102+I103+I104+I129+I130+I131</f>
        <v>1778982.98</v>
      </c>
      <c r="J704" s="60">
        <f t="shared" si="70"/>
        <v>93.01084566505213</v>
      </c>
      <c r="K704" s="3">
        <f t="shared" si="69"/>
        <v>105.12311686369797</v>
      </c>
      <c r="L704" s="119">
        <f t="shared" si="68"/>
        <v>6.920963729166899</v>
      </c>
    </row>
    <row r="705" spans="3:12" ht="10.5" customHeight="1">
      <c r="C705" s="31">
        <v>751</v>
      </c>
      <c r="D705" s="49" t="s">
        <v>210</v>
      </c>
      <c r="E705" s="50">
        <f>+E143+E144</f>
        <v>133.33</v>
      </c>
      <c r="F705" s="50"/>
      <c r="G705" s="50">
        <f>+G143+G144</f>
        <v>210.99</v>
      </c>
      <c r="H705" s="50">
        <f>+H143+H144</f>
        <v>282.01</v>
      </c>
      <c r="I705" s="50">
        <f>+I143+I144</f>
        <v>282.01</v>
      </c>
      <c r="J705" s="60">
        <f t="shared" si="70"/>
        <v>100</v>
      </c>
      <c r="K705" s="3">
        <f t="shared" si="69"/>
        <v>211.51278781969546</v>
      </c>
      <c r="L705" s="119">
        <f t="shared" si="68"/>
        <v>0.0010971330266815464</v>
      </c>
    </row>
    <row r="706" spans="3:12" ht="21" customHeight="1">
      <c r="C706" s="31">
        <v>754</v>
      </c>
      <c r="D706" s="49" t="s">
        <v>301</v>
      </c>
      <c r="E706" s="50">
        <f>E153+E154</f>
        <v>0</v>
      </c>
      <c r="F706" s="50"/>
      <c r="G706" s="50">
        <f>G153+G154</f>
        <v>1410</v>
      </c>
      <c r="H706" s="50">
        <f>H153+H154</f>
        <v>1410</v>
      </c>
      <c r="I706" s="50">
        <f>I153+I154</f>
        <v>0</v>
      </c>
      <c r="J706" s="60">
        <f t="shared" si="70"/>
        <v>0</v>
      </c>
      <c r="K706" s="3" t="e">
        <f t="shared" si="69"/>
        <v>#DIV/0!</v>
      </c>
      <c r="L706" s="119">
        <f t="shared" si="68"/>
        <v>0</v>
      </c>
    </row>
    <row r="707" spans="3:12" ht="17.25" customHeight="1">
      <c r="C707" s="31">
        <v>801</v>
      </c>
      <c r="D707" s="49" t="s">
        <v>211</v>
      </c>
      <c r="E707" s="50">
        <f>E190+E193+E194+E197+E229+E230+E231+E232+E237+E240+E241+E244+E271+E274+E275+E278+E310+E311+E312+E313++E324+E325+E326+E327+E345+E346+E347+E348+E352+E353+E354+E355+E359+E362+E363+E366++E403+E404+E405+E406</f>
        <v>5831851.139999999</v>
      </c>
      <c r="F707" s="50">
        <f>F190+F193+F194+F197+F229+F230+F231+F232+F237+F240+F241+F244+F271+F274+F275+F278+F310+F311+F312+F313++F324+F325+F326+F327+F345+F346+F347+F348+F352+F353+F354+F355+F359+F362+F363+F366++F403+F404+F405+F406</f>
        <v>3402</v>
      </c>
      <c r="G707" s="50">
        <f>G190+G193+G194+G197+G229+G230+G231+G232+G237+G240+G241+G244+G271+G274+G275+G278+G310+G311+G312+G313++G324+G325+G326+G327+G345+G346+G347+G348+G352+G353+G354+G355+G359+G362+G363+G366++G403+G404+G405+G406</f>
        <v>4644654.36</v>
      </c>
      <c r="H707" s="50">
        <f>H190+H193+H194+H197+H229+H230+H231+H232+H237+H240+H241+H244+H271+H274+H275+H278+H310+H311+H312+H313++H324+H325+H326+H327+H345+H346+H347+H348+H352+H353+H354+H355+H359+H362+H363+H366++H403+H404+H405+H406</f>
        <v>5026133.43</v>
      </c>
      <c r="I707" s="50">
        <f>I190+I193+I194+I197+I229+I230+I231+I232+I237+I240+I241+I244+I271+I274+I275+I278+I310+I311+I312+I313++I324+I325+I326+I327+I345+I346+I347+I348+I352+I353+I354+I355+I359+I362+I363+I366++I403+I404+I405+I406</f>
        <v>4875984.21</v>
      </c>
      <c r="J707" s="60">
        <f t="shared" si="70"/>
        <v>97.01262964680188</v>
      </c>
      <c r="K707" s="3">
        <f t="shared" si="69"/>
        <v>83.60954511606414</v>
      </c>
      <c r="L707" s="119">
        <f t="shared" si="68"/>
        <v>18.96955183989479</v>
      </c>
    </row>
    <row r="708" spans="3:12" ht="13.5" customHeight="1">
      <c r="C708" s="31">
        <v>851</v>
      </c>
      <c r="D708" s="49" t="s">
        <v>212</v>
      </c>
      <c r="E708" s="50">
        <f>E422+E423+E424+E425+E434+E435+E436</f>
        <v>13029.080000000002</v>
      </c>
      <c r="F708" s="50"/>
      <c r="G708" s="50">
        <f>G422+G423+G424+G425+G434+G435+G436</f>
        <v>14448</v>
      </c>
      <c r="H708" s="50">
        <f>H422+H423+H424+H425+H434+H435+H436</f>
        <v>14197</v>
      </c>
      <c r="I708" s="50">
        <f>I422+I423+I424+I425+I434+I435+I436</f>
        <v>14136.36</v>
      </c>
      <c r="J708" s="60">
        <f t="shared" si="70"/>
        <v>99.57286750721984</v>
      </c>
      <c r="K708" s="3">
        <f t="shared" si="69"/>
        <v>108.4985279083404</v>
      </c>
      <c r="L708" s="119">
        <f t="shared" si="68"/>
        <v>0.054996161246267675</v>
      </c>
    </row>
    <row r="709" spans="3:12" ht="12.75" customHeight="1">
      <c r="C709" s="31">
        <v>852</v>
      </c>
      <c r="D709" s="49" t="s">
        <v>213</v>
      </c>
      <c r="E709" s="50">
        <f>E446+E447+E448+E449+E464+E465+E471+E472+E473+E474++E496+E497+E498+E499+E521+E522+E523+E524+E533+E534+E535+E536+E549+E550+E551</f>
        <v>641247.37</v>
      </c>
      <c r="F709" s="50"/>
      <c r="G709" s="50">
        <f>G446+G447+G448+G449+G464+G465+G471+G472+G473+G474++G496+G497+G498+G499+G521+G522+G523+G524+G533+G534+G535+G536+G549+G550+G551</f>
        <v>691260</v>
      </c>
      <c r="H709" s="50">
        <f>H446+H447+H448+H449+H464+H465+H471+H472+H473+H474++H496+H497+H498+H499+H521+H522+H523+H524+H533+H534+H535+H536+H549+H550+H551</f>
        <v>668044.2000000001</v>
      </c>
      <c r="I709" s="50">
        <f>I446+I447+I448+I449+I464+I465+I471+I472+I473+I474++I496+I497+I498+I499+I521+I522+I523+I524+I533+I534+I535+I536+I549+I550+I551</f>
        <v>661311.6400000001</v>
      </c>
      <c r="J709" s="60">
        <f t="shared" si="70"/>
        <v>98.99219842040394</v>
      </c>
      <c r="K709" s="3">
        <f t="shared" si="69"/>
        <v>103.12894382709128</v>
      </c>
      <c r="L709" s="119">
        <f t="shared" si="68"/>
        <v>2.572769905935738</v>
      </c>
    </row>
    <row r="710" spans="3:12" ht="20.25" customHeight="1">
      <c r="C710" s="31">
        <v>854</v>
      </c>
      <c r="D710" s="49" t="s">
        <v>214</v>
      </c>
      <c r="E710" s="50">
        <f>E578+E579+E580+E581</f>
        <v>284213.8</v>
      </c>
      <c r="F710" s="50"/>
      <c r="G710" s="50">
        <f>G578+G579+G580+G581</f>
        <v>247214</v>
      </c>
      <c r="H710" s="50">
        <f>H578+H579+H580+H581</f>
        <v>270675</v>
      </c>
      <c r="I710" s="50">
        <f>I578+I579+I580+I581</f>
        <v>253860.54</v>
      </c>
      <c r="J710" s="60">
        <f t="shared" si="70"/>
        <v>93.78795234136881</v>
      </c>
      <c r="K710" s="3">
        <f t="shared" si="69"/>
        <v>89.32027227390084</v>
      </c>
      <c r="L710" s="119">
        <f t="shared" si="68"/>
        <v>0.9876202354711245</v>
      </c>
    </row>
    <row r="711" spans="3:12" ht="12" customHeight="1">
      <c r="C711" s="31">
        <v>926</v>
      </c>
      <c r="D711" s="31" t="s">
        <v>215</v>
      </c>
      <c r="E711" s="28">
        <f>E646+E647+E648+E649+E676+E677+E678+E679</f>
        <v>520554.36999999994</v>
      </c>
      <c r="F711" s="28"/>
      <c r="G711" s="28">
        <f>G646+G647+G648+G649+G676+G677+G678+G679</f>
        <v>597210</v>
      </c>
      <c r="H711" s="28">
        <f>H646+H647+H648+H649+H676+H677+H678+H679</f>
        <v>597210</v>
      </c>
      <c r="I711" s="28">
        <f>I646+I647+I648+I649+I676+I677+I678+I679</f>
        <v>588241.2400000001</v>
      </c>
      <c r="J711" s="60">
        <f t="shared" si="70"/>
        <v>98.49822340550227</v>
      </c>
      <c r="K711" s="3">
        <f t="shared" si="69"/>
        <v>113.00284348779938</v>
      </c>
      <c r="L711" s="119">
        <f t="shared" si="68"/>
        <v>2.2884964790614024</v>
      </c>
    </row>
    <row r="712" spans="4:12" ht="22.5" customHeight="1">
      <c r="D712" s="108" t="s">
        <v>207</v>
      </c>
      <c r="E712" s="109">
        <f>SUM(E702:E711)</f>
        <v>9002405.999999998</v>
      </c>
      <c r="F712" s="109"/>
      <c r="G712" s="109">
        <f>SUM(G702:G711)</f>
        <v>8195623.220000001</v>
      </c>
      <c r="H712" s="109">
        <f>SUM(H702:H711)</f>
        <v>8529250.7</v>
      </c>
      <c r="I712" s="109">
        <f>SUM(I702:I711)</f>
        <v>8205680.22</v>
      </c>
      <c r="J712" s="60">
        <f t="shared" si="70"/>
        <v>96.20634342475125</v>
      </c>
      <c r="K712" s="3">
        <f t="shared" si="69"/>
        <v>91.14985727148944</v>
      </c>
      <c r="L712" s="119">
        <f t="shared" si="68"/>
        <v>31.923416814118287</v>
      </c>
    </row>
    <row r="713" spans="7:12" ht="6.75" customHeight="1">
      <c r="G713" s="26"/>
      <c r="H713" s="26"/>
      <c r="I713" s="26"/>
      <c r="J713" s="60"/>
      <c r="K713" s="3"/>
      <c r="L713" s="119"/>
    </row>
    <row r="714" spans="4:12" ht="32.25" customHeight="1">
      <c r="D714" s="108" t="s">
        <v>299</v>
      </c>
      <c r="E714" s="109">
        <f>E715+E716+E717+E718</f>
        <v>102148.31</v>
      </c>
      <c r="F714" s="109"/>
      <c r="G714" s="109">
        <f>G715+G716+G717+G718</f>
        <v>293891</v>
      </c>
      <c r="H714" s="109">
        <f>H715+H716+H717+H718</f>
        <v>321524.70999999996</v>
      </c>
      <c r="I714" s="109">
        <f>I715+I716+I717+I718</f>
        <v>288242.32</v>
      </c>
      <c r="J714" s="60">
        <f t="shared" si="70"/>
        <v>89.6485747549543</v>
      </c>
      <c r="K714" s="3">
        <f t="shared" si="69"/>
        <v>282.180214239472</v>
      </c>
      <c r="L714" s="119">
        <f t="shared" si="68"/>
        <v>1.121379273640335</v>
      </c>
    </row>
    <row r="715" spans="3:12" ht="14.25" customHeight="1">
      <c r="C715" s="31">
        <v>801</v>
      </c>
      <c r="D715" s="30" t="s">
        <v>217</v>
      </c>
      <c r="E715" s="28">
        <f>E191+E195+E198++E238+E242+E245+E272+E276+E279+E360+E364+E367</f>
        <v>40778.63</v>
      </c>
      <c r="F715" s="28"/>
      <c r="G715" s="28">
        <f>G191+G195+G198++G238+G242+G245+G272+G276+G279+G360+G364+G367</f>
        <v>198538.76</v>
      </c>
      <c r="H715" s="28">
        <f>H191+H195+H198++H238+H242+H245+H272+H276+H279+H360+H364+H367</f>
        <v>226176.16999999998</v>
      </c>
      <c r="I715" s="28">
        <f>I191+I195+I198++I238+I242+I245+I272+I276+I279+I360+I364+I367</f>
        <v>209858.75</v>
      </c>
      <c r="J715" s="60">
        <f t="shared" si="70"/>
        <v>92.78552643278026</v>
      </c>
      <c r="K715" s="3">
        <f t="shared" si="69"/>
        <v>514.6292310457708</v>
      </c>
      <c r="L715" s="119">
        <f t="shared" si="68"/>
        <v>0.8164354652782029</v>
      </c>
    </row>
    <row r="716" spans="4:12" ht="14.25" customHeight="1">
      <c r="D716" s="30" t="s">
        <v>218</v>
      </c>
      <c r="E716" s="28">
        <f>E192+E196+E199+E239+E243+E246+E273+E277+E280+E361+E365+E368</f>
        <v>7196.2699999999995</v>
      </c>
      <c r="F716" s="28"/>
      <c r="G716" s="28">
        <f>G192+G196+G199+G239+G243+G246+G273+G277+G280+G361+G365+G368</f>
        <v>35036.24</v>
      </c>
      <c r="H716" s="28">
        <f>H192+H196+H199+H239+H243+H246+H273+H277+H280+H361+H365+H368</f>
        <v>33227.92</v>
      </c>
      <c r="I716" s="28">
        <f>I192+I196+I199+I239+I243+I246+I273+I277+I280+I361+I365+I368</f>
        <v>18338.98</v>
      </c>
      <c r="J716" s="60">
        <f t="shared" si="70"/>
        <v>55.19147752853625</v>
      </c>
      <c r="K716" s="3">
        <f t="shared" si="69"/>
        <v>254.84007687315793</v>
      </c>
      <c r="L716" s="119">
        <f t="shared" si="68"/>
        <v>0.07134605380536983</v>
      </c>
    </row>
    <row r="717" spans="3:12" ht="14.25" customHeight="1">
      <c r="C717" s="31">
        <v>853</v>
      </c>
      <c r="D717" s="30" t="s">
        <v>219</v>
      </c>
      <c r="E717" s="28">
        <f>E559+E561+E562+E564</f>
        <v>51453.630000000005</v>
      </c>
      <c r="F717" s="28"/>
      <c r="G717" s="28">
        <f>G559+G561+G562+G564</f>
        <v>57226</v>
      </c>
      <c r="H717" s="28">
        <f>H559+H561+H562+H564</f>
        <v>59312.62000000001</v>
      </c>
      <c r="I717" s="28">
        <f>I559+I561+I562+I564</f>
        <v>57316.22000000001</v>
      </c>
      <c r="J717" s="60">
        <f t="shared" si="70"/>
        <v>96.63410586145073</v>
      </c>
      <c r="K717" s="3">
        <f t="shared" si="69"/>
        <v>111.39392886371671</v>
      </c>
      <c r="L717" s="119">
        <f t="shared" si="68"/>
        <v>0.22298329111217827</v>
      </c>
    </row>
    <row r="718" spans="4:12" ht="14.25" customHeight="1">
      <c r="D718" s="30" t="s">
        <v>220</v>
      </c>
      <c r="E718" s="28">
        <f>E560+E563</f>
        <v>2719.7799999999997</v>
      </c>
      <c r="F718" s="28"/>
      <c r="G718" s="28">
        <f>G560+G563</f>
        <v>3090</v>
      </c>
      <c r="H718" s="28">
        <f>H560+H563</f>
        <v>2808</v>
      </c>
      <c r="I718" s="28">
        <f>I560+I563</f>
        <v>2728.37</v>
      </c>
      <c r="J718" s="60">
        <f t="shared" si="70"/>
        <v>97.16417378917377</v>
      </c>
      <c r="K718" s="3">
        <f t="shared" si="69"/>
        <v>100.31583436895633</v>
      </c>
      <c r="L718" s="119">
        <f t="shared" si="68"/>
        <v>0.01061446344458399</v>
      </c>
    </row>
    <row r="719" spans="5:12" ht="5.25" customHeight="1">
      <c r="E719" s="28"/>
      <c r="F719" s="28"/>
      <c r="G719" s="28"/>
      <c r="H719" s="28"/>
      <c r="J719" s="60"/>
      <c r="K719" s="3"/>
      <c r="L719" s="119"/>
    </row>
    <row r="720" spans="4:12" ht="35.25" customHeight="1">
      <c r="D720" s="108" t="s">
        <v>303</v>
      </c>
      <c r="E720" s="109">
        <v>241522.31</v>
      </c>
      <c r="F720" s="109"/>
      <c r="G720" s="109">
        <f>G47++G64+G106+G132+G145+G155+G168+G200+G247+G281+G314+G329+G369+G412+G426+G450+G466+G500+G525++G621+G650+G680</f>
        <v>173245.01</v>
      </c>
      <c r="H720" s="109">
        <f>H47++H64+H106+H132+H145+H155+H168+H200+H247+H281+H314+H329+H369+H412+H426+H450+H466+H500+H525++H621+H650+H680</f>
        <v>241913.26</v>
      </c>
      <c r="I720" s="109">
        <f>I47++I64+I106+I132+I145+I155+I168+I200+I247+I281+I314+I329+I369+I412+I426+I450+I466+I500+I525++I621+I650+I680</f>
        <v>210744.13999999998</v>
      </c>
      <c r="J720" s="60">
        <f t="shared" si="70"/>
        <v>87.1155801877086</v>
      </c>
      <c r="K720" s="20">
        <f t="shared" si="69"/>
        <v>87.25659339710687</v>
      </c>
      <c r="L720" s="119">
        <f t="shared" si="68"/>
        <v>0.8198799906868535</v>
      </c>
    </row>
    <row r="721" spans="4:14" ht="31.5" customHeight="1">
      <c r="D721" s="108" t="s">
        <v>304</v>
      </c>
      <c r="E721" s="109">
        <v>41993.4</v>
      </c>
      <c r="F721" s="109"/>
      <c r="G721" s="109">
        <v>128250</v>
      </c>
      <c r="H721" s="109">
        <v>112023</v>
      </c>
      <c r="I721" s="109">
        <v>103379.49</v>
      </c>
      <c r="J721" s="60">
        <f t="shared" si="70"/>
        <v>92.28416485900217</v>
      </c>
      <c r="K721" s="20">
        <f t="shared" si="69"/>
        <v>246.18032833731016</v>
      </c>
      <c r="L721" s="119">
        <f t="shared" si="68"/>
        <v>0.4021880527658405</v>
      </c>
      <c r="N721" s="7">
        <v>128250</v>
      </c>
    </row>
    <row r="722" spans="5:12" ht="3.75" customHeight="1">
      <c r="E722" s="28"/>
      <c r="F722" s="28"/>
      <c r="G722" s="28"/>
      <c r="H722" s="28"/>
      <c r="J722" s="60"/>
      <c r="K722" s="3"/>
      <c r="L722" s="119"/>
    </row>
    <row r="723" spans="3:12" ht="25.5" customHeight="1">
      <c r="C723" s="31">
        <v>2590</v>
      </c>
      <c r="D723" s="108" t="s">
        <v>208</v>
      </c>
      <c r="E723" s="28">
        <f>E188+E227+E268+E235</f>
        <v>60275.52</v>
      </c>
      <c r="F723" s="28"/>
      <c r="G723" s="28">
        <f>G188+G227+G268+G235</f>
        <v>1019755.6400000001</v>
      </c>
      <c r="H723" s="28">
        <f>H188+H227+H268+H235</f>
        <v>1059143.6400000001</v>
      </c>
      <c r="I723" s="28">
        <f>I188+I227+I268+I235</f>
        <v>1012707.87</v>
      </c>
      <c r="J723" s="60">
        <f t="shared" si="70"/>
        <v>95.61572498325155</v>
      </c>
      <c r="K723" s="3">
        <f t="shared" si="69"/>
        <v>1680.1312871295015</v>
      </c>
      <c r="L723" s="119">
        <f t="shared" si="68"/>
        <v>3.9398434472441477</v>
      </c>
    </row>
    <row r="724" spans="2:12" ht="19.5" customHeight="1">
      <c r="B724" s="7"/>
      <c r="C724" s="7">
        <v>3110</v>
      </c>
      <c r="D724" s="7" t="s">
        <v>300</v>
      </c>
      <c r="E724" s="107">
        <f>E470++E489+E491+E493+E548</f>
        <v>3479750.13</v>
      </c>
      <c r="F724" s="107"/>
      <c r="G724" s="107">
        <f>G470+G489+G491+G493+G548</f>
        <v>3523855</v>
      </c>
      <c r="H724" s="107">
        <f>H470++H489+H491+H493+H548</f>
        <v>3654476</v>
      </c>
      <c r="I724" s="107">
        <f>I470++I489+I491+I493+I548</f>
        <v>3628306.6899999995</v>
      </c>
      <c r="J724" s="60">
        <f t="shared" si="70"/>
        <v>99.28391074397533</v>
      </c>
      <c r="K724" s="3">
        <f t="shared" si="69"/>
        <v>104.26917320066312</v>
      </c>
      <c r="L724" s="119">
        <f t="shared" si="68"/>
        <v>14.11558136423745</v>
      </c>
    </row>
    <row r="725" spans="2:12" ht="19.5" customHeight="1">
      <c r="B725" s="7"/>
      <c r="C725" s="7"/>
      <c r="D725" s="7"/>
      <c r="E725" s="107"/>
      <c r="F725" s="28"/>
      <c r="G725" s="107"/>
      <c r="H725" s="107"/>
      <c r="I725" s="107"/>
      <c r="J725" s="7"/>
      <c r="K725" s="7"/>
      <c r="L725" s="7"/>
    </row>
    <row r="726" spans="2:12" ht="19.5" customHeight="1">
      <c r="B726" s="7"/>
      <c r="C726" s="7"/>
      <c r="D726" s="7"/>
      <c r="E726" s="107"/>
      <c r="F726" s="28"/>
      <c r="G726" s="107"/>
      <c r="H726" s="107"/>
      <c r="I726" s="107"/>
      <c r="J726" s="7"/>
      <c r="K726" s="7"/>
      <c r="L726" s="7"/>
    </row>
    <row r="727" spans="2:12" ht="19.5" customHeight="1">
      <c r="B727" s="7"/>
      <c r="C727" s="7">
        <v>3020</v>
      </c>
      <c r="D727" s="7"/>
      <c r="E727" s="107">
        <f>E42++E100+E228++E270+E309+E323+E344+E351+E358+E402+E469++E495+E532+E577+E645+E675</f>
        <v>163387.17</v>
      </c>
      <c r="F727" s="28"/>
      <c r="G727" s="107">
        <f>G42++G100+G228++G270+G309+G323+G344+G351+G358+G402+G469++G495+G532+G577+G645+G675</f>
        <v>145103.64</v>
      </c>
      <c r="H727" s="107">
        <f>H42++H100+H228++H270+H309+H323+H344+H351+H358+H402+H469++H495+H532+H577+H645+H675</f>
        <v>158847</v>
      </c>
      <c r="I727" s="107">
        <f>I42++I100+I228++I270+I309+I323+I344+I351+I358+I402+I469++I495+I532+I577+I645+I675</f>
        <v>146868.86000000002</v>
      </c>
      <c r="J727" s="7"/>
      <c r="K727" s="7"/>
      <c r="L727" s="7"/>
    </row>
    <row r="728" spans="2:12" ht="19.5" customHeight="1">
      <c r="B728" s="7"/>
      <c r="C728" s="31">
        <v>4130</v>
      </c>
      <c r="E728" s="28">
        <f>E566+E487</f>
        <v>31819.85</v>
      </c>
      <c r="F728" s="28">
        <f>F566+F487</f>
        <v>99</v>
      </c>
      <c r="G728" s="28">
        <f>G566+G487</f>
        <v>30981</v>
      </c>
      <c r="H728" s="28">
        <f>H566+H487</f>
        <v>33853</v>
      </c>
      <c r="I728" s="28">
        <f>I566+I487</f>
        <v>33677.45</v>
      </c>
      <c r="J728" s="7"/>
      <c r="K728" s="7"/>
      <c r="L728" s="7"/>
    </row>
    <row r="729" spans="10:12" ht="19.5" customHeight="1">
      <c r="J729" s="7"/>
      <c r="K729" s="7"/>
      <c r="L729" s="7"/>
    </row>
    <row r="730" spans="4:12" ht="19.5" customHeight="1">
      <c r="D730" s="7"/>
      <c r="E730" s="7"/>
      <c r="F730" s="7"/>
      <c r="G730" s="7"/>
      <c r="H730" s="7"/>
      <c r="I730" s="7"/>
      <c r="J730" s="7"/>
      <c r="K730" s="7"/>
      <c r="L730" s="7"/>
    </row>
    <row r="731" spans="4:12" ht="19.5" customHeight="1">
      <c r="D731" s="49"/>
      <c r="E731" s="50"/>
      <c r="F731" s="50"/>
      <c r="G731" s="50"/>
      <c r="H731" s="50"/>
      <c r="I731" s="50"/>
      <c r="J731" s="43"/>
      <c r="K731" s="47"/>
      <c r="L731" s="47"/>
    </row>
    <row r="732" spans="2:9" ht="11.25">
      <c r="B732" s="7"/>
      <c r="C732" s="7"/>
      <c r="D732" s="7"/>
      <c r="E732" s="7"/>
      <c r="F732" s="7"/>
      <c r="G732" s="7"/>
      <c r="H732" s="7"/>
      <c r="I732" s="7"/>
    </row>
    <row r="733" spans="2:9" ht="11.25">
      <c r="B733" s="7"/>
      <c r="C733" s="7"/>
      <c r="D733" s="7"/>
      <c r="E733" s="7"/>
      <c r="F733" s="7"/>
      <c r="G733" s="7"/>
      <c r="H733" s="7"/>
      <c r="I733" s="7"/>
    </row>
    <row r="734" spans="2:9" ht="11.25">
      <c r="B734" s="7"/>
      <c r="C734" s="7"/>
      <c r="D734" s="7"/>
      <c r="E734" s="7"/>
      <c r="F734" s="7"/>
      <c r="G734" s="7"/>
      <c r="H734" s="7"/>
      <c r="I734" s="7"/>
    </row>
  </sheetData>
  <sheetProtection/>
  <mergeCells count="82">
    <mergeCell ref="B433:B438"/>
    <mergeCell ref="B463:B467"/>
    <mergeCell ref="A82:A140"/>
    <mergeCell ref="B126:B140"/>
    <mergeCell ref="B187:B225"/>
    <mergeCell ref="B269:B307"/>
    <mergeCell ref="B172:B175"/>
    <mergeCell ref="B151:B166"/>
    <mergeCell ref="B167:B171"/>
    <mergeCell ref="B99:B125"/>
    <mergeCell ref="B588:B590"/>
    <mergeCell ref="A575:A590"/>
    <mergeCell ref="A181:A183"/>
    <mergeCell ref="A176:A178"/>
    <mergeCell ref="B177:B178"/>
    <mergeCell ref="B182:B183"/>
    <mergeCell ref="A555:A574"/>
    <mergeCell ref="A184:A414"/>
    <mergeCell ref="B226:B233"/>
    <mergeCell ref="A415:A438"/>
    <mergeCell ref="B9:B21"/>
    <mergeCell ref="A5:A31"/>
    <mergeCell ref="B24:B31"/>
    <mergeCell ref="A57:A75"/>
    <mergeCell ref="B22:B23"/>
    <mergeCell ref="A32:A55"/>
    <mergeCell ref="B36:B40"/>
    <mergeCell ref="B41:B55"/>
    <mergeCell ref="B61:B62"/>
    <mergeCell ref="B77:B78"/>
    <mergeCell ref="B85:B92"/>
    <mergeCell ref="A76:A81"/>
    <mergeCell ref="B63:B75"/>
    <mergeCell ref="B79:B81"/>
    <mergeCell ref="B142:B146"/>
    <mergeCell ref="B93:B98"/>
    <mergeCell ref="A141:A146"/>
    <mergeCell ref="A147:A175"/>
    <mergeCell ref="B397:B400"/>
    <mergeCell ref="B322:B342"/>
    <mergeCell ref="B234:B265"/>
    <mergeCell ref="B343:B349"/>
    <mergeCell ref="B350:B356"/>
    <mergeCell ref="B267:B268"/>
    <mergeCell ref="B357:B396"/>
    <mergeCell ref="B308:B321"/>
    <mergeCell ref="A641:A690"/>
    <mergeCell ref="B674:B690"/>
    <mergeCell ref="B669:B673"/>
    <mergeCell ref="B639:B640"/>
    <mergeCell ref="A628:A640"/>
    <mergeCell ref="B632:B636"/>
    <mergeCell ref="B637:B638"/>
    <mergeCell ref="B644:B668"/>
    <mergeCell ref="A591:A627"/>
    <mergeCell ref="B611:B612"/>
    <mergeCell ref="B605:B608"/>
    <mergeCell ref="B613:B615"/>
    <mergeCell ref="B595:B603"/>
    <mergeCell ref="B624:B627"/>
    <mergeCell ref="B620:B623"/>
    <mergeCell ref="B616:B619"/>
    <mergeCell ref="A439:A553"/>
    <mergeCell ref="B444:B460"/>
    <mergeCell ref="B486:B487"/>
    <mergeCell ref="B468:B484"/>
    <mergeCell ref="B488:B489"/>
    <mergeCell ref="B461:B462"/>
    <mergeCell ref="B442:B443"/>
    <mergeCell ref="B531:B545"/>
    <mergeCell ref="B490:B491"/>
    <mergeCell ref="B546:B553"/>
    <mergeCell ref="B700:C700"/>
    <mergeCell ref="B419:B432"/>
    <mergeCell ref="B411:B414"/>
    <mergeCell ref="B401:B410"/>
    <mergeCell ref="B416:B418"/>
    <mergeCell ref="B556:B574"/>
    <mergeCell ref="B585:B587"/>
    <mergeCell ref="B494:B517"/>
    <mergeCell ref="B518:B530"/>
    <mergeCell ref="B576:B584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1"/>
  <headerFooter alignWithMargins="0">
    <oddHeader>&amp;CZał. Nr 1 do sprawozdania opisowego  z wykonania budżetu gminy  Jeziorany  za rok 2013
WYKONANIE  WYDATKÓW  BUDŻETU GMINY  JEZIORANY na 31.12.2013 r.&amp;R&amp;P</oddHead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gleszczynska</cp:lastModifiedBy>
  <cp:lastPrinted>2014-04-06T18:22:29Z</cp:lastPrinted>
  <dcterms:created xsi:type="dcterms:W3CDTF">2008-03-18T08:20:37Z</dcterms:created>
  <dcterms:modified xsi:type="dcterms:W3CDTF">2014-05-12T11:11:11Z</dcterms:modified>
  <cp:category/>
  <cp:version/>
  <cp:contentType/>
  <cp:contentStatus/>
</cp:coreProperties>
</file>