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2"/>
  </bookViews>
  <sheets>
    <sheet name="wydatki" sheetId="1" r:id="rId1"/>
    <sheet name="Zbiorówka" sheetId="2" r:id="rId2"/>
    <sheet name="dotacje z gminy" sheetId="3" r:id="rId3"/>
  </sheets>
  <definedNames>
    <definedName name="_xlnm.Print_Area" localSheetId="0">'wydatki'!$A$3:$L$880</definedName>
  </definedNames>
  <calcPr fullCalcOnLoad="1"/>
</workbook>
</file>

<file path=xl/sharedStrings.xml><?xml version="1.0" encoding="utf-8"?>
<sst xmlns="http://schemas.openxmlformats.org/spreadsheetml/2006/main" count="1066" uniqueCount="331">
  <si>
    <t xml:space="preserve"> Rozdział</t>
  </si>
  <si>
    <t>DZIAŁ</t>
  </si>
  <si>
    <t>§</t>
  </si>
  <si>
    <t>Wyszczególnienie</t>
  </si>
  <si>
    <t>%</t>
  </si>
  <si>
    <t>Plan po zmianach</t>
  </si>
  <si>
    <t xml:space="preserve">010 </t>
  </si>
  <si>
    <t>ROLNICTWO I ŁOWIECTWO</t>
  </si>
  <si>
    <t>Wydatki bieżące</t>
  </si>
  <si>
    <t>Inwestycje</t>
  </si>
  <si>
    <t>01010</t>
  </si>
  <si>
    <t xml:space="preserve">Infrastruktura wodociągowa  i sanitacyjna wsi </t>
  </si>
  <si>
    <t>wydatki bieżące</t>
  </si>
  <si>
    <t>inwestycje</t>
  </si>
  <si>
    <t>Zakup materiałów i wyposażenia</t>
  </si>
  <si>
    <t>Zakup energii</t>
  </si>
  <si>
    <t>4270</t>
  </si>
  <si>
    <t>Zakup usług remontowych</t>
  </si>
  <si>
    <t>4300</t>
  </si>
  <si>
    <t>Zakup usług pozostałych</t>
  </si>
  <si>
    <t>700</t>
  </si>
  <si>
    <t>01030</t>
  </si>
  <si>
    <t>Izby Rolnicze</t>
  </si>
  <si>
    <t>2850</t>
  </si>
  <si>
    <t>01095</t>
  </si>
  <si>
    <t>Pozostała działalność</t>
  </si>
  <si>
    <t>4110</t>
  </si>
  <si>
    <t>4120</t>
  </si>
  <si>
    <t>4170</t>
  </si>
  <si>
    <t>Wynagrodzenia bezosobowe</t>
  </si>
  <si>
    <t>4210</t>
  </si>
  <si>
    <t>4260</t>
  </si>
  <si>
    <t>Różne opłaty i składki</t>
  </si>
  <si>
    <t>600</t>
  </si>
  <si>
    <t>TRANSPORT I ŁĄCZNOŚĆ</t>
  </si>
  <si>
    <t>Drogi publiczne powiatowe</t>
  </si>
  <si>
    <t>60016</t>
  </si>
  <si>
    <t>3020</t>
  </si>
  <si>
    <t>4010</t>
  </si>
  <si>
    <t>4040</t>
  </si>
  <si>
    <t>4440</t>
  </si>
  <si>
    <t>Odpisy na zakładowy fundusz  świadczeń socjalnych</t>
  </si>
  <si>
    <t>Opłaty na rzecz budżetów jednostek samorządu terytorialnego</t>
  </si>
  <si>
    <t>6050</t>
  </si>
  <si>
    <t>GOSPODARKA MIESZKANIOWA</t>
  </si>
  <si>
    <t>70004</t>
  </si>
  <si>
    <t>4430</t>
  </si>
  <si>
    <t>6060</t>
  </si>
  <si>
    <t>710</t>
  </si>
  <si>
    <t>DZIAŁALNOŚĆ USŁUGOWA</t>
  </si>
  <si>
    <t>Plany zagospodarowania przestrzennego</t>
  </si>
  <si>
    <t>Cmentarze</t>
  </si>
  <si>
    <t>750</t>
  </si>
  <si>
    <t>ADMINISTRACJA PUBLICZNA</t>
  </si>
  <si>
    <t>Urzędy Wojewódzkie</t>
  </si>
  <si>
    <t>Wynagrodzenia osobowe pracowników</t>
  </si>
  <si>
    <t>Dodatkowe wynagrodzenie roczne</t>
  </si>
  <si>
    <t>Różne wydatki na rzecz osób fizycznych</t>
  </si>
  <si>
    <t>Podróże służbowe krajowe</t>
  </si>
  <si>
    <t>Podróże służbowe zagraniczne</t>
  </si>
  <si>
    <t>Składki na Fundusz Pracy</t>
  </si>
  <si>
    <t>4140</t>
  </si>
  <si>
    <t>4280</t>
  </si>
  <si>
    <t>Zakup usług zdrowotnych</t>
  </si>
  <si>
    <t>4410</t>
  </si>
  <si>
    <t>Rózne opłaty i składki</t>
  </si>
  <si>
    <t>4530</t>
  </si>
  <si>
    <t>2900</t>
  </si>
  <si>
    <t>751</t>
  </si>
  <si>
    <t>URZĘDY NACZELNYCH ORGANÓW WŁĄDZY PAŃSTWOWEJ,KONTROLI I OCHRONY PRAWA ORAZ SĄDOWNICTWA</t>
  </si>
  <si>
    <t>754</t>
  </si>
  <si>
    <t>BEZPIECZEŃSTWO PUBLICZNE I OCHRONA PRZECIWPOŻAROWA</t>
  </si>
  <si>
    <t>OBSŁUGA DŁUGU PUBLICZNEGO</t>
  </si>
  <si>
    <t>RÓŻNE ROZLICZENIA</t>
  </si>
  <si>
    <t>Rezerwy ogólne i celowe</t>
  </si>
  <si>
    <t xml:space="preserve">Rezerwy  </t>
  </si>
  <si>
    <t>OŚWIATA I WYCHOWANIE</t>
  </si>
  <si>
    <t>SZKOŁY PODSTAWOWE</t>
  </si>
  <si>
    <t>Świadczenia społeczne</t>
  </si>
  <si>
    <t>Inne formy pomocy dla uczniów</t>
  </si>
  <si>
    <t>Oddziały przedszkolne w szkołach podstawowych</t>
  </si>
  <si>
    <t>Przedszkola</t>
  </si>
  <si>
    <t>Gimnazjum</t>
  </si>
  <si>
    <t>Dowożenie uczniów</t>
  </si>
  <si>
    <t>Szkoły zawodowe</t>
  </si>
  <si>
    <t>851</t>
  </si>
  <si>
    <t>OCHRONA ZDROWIA</t>
  </si>
  <si>
    <t>Przeciwdziałanie alkoholizmowi</t>
  </si>
  <si>
    <t>Usługi pozostałe</t>
  </si>
  <si>
    <t>Poozostała działalność</t>
  </si>
  <si>
    <t>852</t>
  </si>
  <si>
    <t>POMOC SPOŁECZNA</t>
  </si>
  <si>
    <t>Domy pomocy społecznej</t>
  </si>
  <si>
    <t>Ośrodki wsparcia</t>
  </si>
  <si>
    <t xml:space="preserve"> Zakup energii</t>
  </si>
  <si>
    <t xml:space="preserve">Świadczenia społeczne </t>
  </si>
  <si>
    <t>Dodatki mieszkaniowe</t>
  </si>
  <si>
    <t>Ośrodki pomocy społecznej</t>
  </si>
  <si>
    <t>EDUKACYJNA OPIEKA WYCHOWAWCZA</t>
  </si>
  <si>
    <t>Świetlice szkolne</t>
  </si>
  <si>
    <t>stypendia dla uczniów</t>
  </si>
  <si>
    <t>900</t>
  </si>
  <si>
    <t>GOSPODARKA KOMUNALNA I OCHRONA ŚRODOWISKA</t>
  </si>
  <si>
    <t>Oświetlenie ulic, placów i dróg</t>
  </si>
  <si>
    <t>921</t>
  </si>
  <si>
    <t>KULTURA I OCHRONA DZIEDZICTWA NARODOWEGO</t>
  </si>
  <si>
    <t>Domy i ośrodki kultury, świetlice i kluby</t>
  </si>
  <si>
    <t>Biblioteki</t>
  </si>
  <si>
    <t>926</t>
  </si>
  <si>
    <t>KULTURA FIZYCZNA I SPORT</t>
  </si>
  <si>
    <t>RAZEM</t>
  </si>
  <si>
    <t>Zwalczanie narkomanii</t>
  </si>
  <si>
    <t>Nazwa</t>
  </si>
  <si>
    <t>1</t>
  </si>
  <si>
    <t>010</t>
  </si>
  <si>
    <t>757</t>
  </si>
  <si>
    <t>758</t>
  </si>
  <si>
    <t>801</t>
  </si>
  <si>
    <t>854</t>
  </si>
  <si>
    <t>OGÓŁEM</t>
  </si>
  <si>
    <t xml:space="preserve">OGÓŁEM WYDATKI GMINY </t>
  </si>
  <si>
    <t>Rozdz.</t>
  </si>
  <si>
    <t>Wydatki osobowe niezaliczone do wynagrodzeń</t>
  </si>
  <si>
    <t>Dotacja podmiotowa z budżetu dla samorządowej instytucji kultury</t>
  </si>
  <si>
    <t>Ochrona zabytków i opieka nad zabytkami</t>
  </si>
  <si>
    <t>Odpisy na zakładowy fundusz świadczeń socjalnych</t>
  </si>
  <si>
    <t xml:space="preserve">wydatki majątkowe </t>
  </si>
  <si>
    <t>wydatki majatkowe</t>
  </si>
  <si>
    <t>A</t>
  </si>
  <si>
    <t>wydatki  inwestycyjne</t>
  </si>
  <si>
    <t>w tym inwestycje</t>
  </si>
  <si>
    <t>Wydatki majatkowe</t>
  </si>
  <si>
    <t xml:space="preserve">w tym Inwestycje </t>
  </si>
  <si>
    <t>Drogi publiczne gminne</t>
  </si>
  <si>
    <t xml:space="preserve">POMOC SPOŁECZNA </t>
  </si>
  <si>
    <t>Zakup materiałów i wyposażnia</t>
  </si>
  <si>
    <t>Koszty postępowania sądowego i prokuratorskiego</t>
  </si>
  <si>
    <t xml:space="preserve">w tym   wydatki majątkowe </t>
  </si>
  <si>
    <t>Obiekty sportowe</t>
  </si>
  <si>
    <t>Dz</t>
  </si>
  <si>
    <t>Rozdz</t>
  </si>
  <si>
    <t xml:space="preserve">  Nazwa  -  wyszczególnienie  </t>
  </si>
  <si>
    <t xml:space="preserve">Przedszkole  niepubliczne </t>
  </si>
  <si>
    <t>Razem  dz  .801-OŚWIATA I WYCHOWANIE</t>
  </si>
  <si>
    <t xml:space="preserve">OCHRONA ZDROWIA - Przeciwdziałanie alkoholizmowi </t>
  </si>
  <si>
    <t>Kluby i świetlice wiejskie</t>
  </si>
  <si>
    <t xml:space="preserve">Biblioteki publiczne </t>
  </si>
  <si>
    <t xml:space="preserve">Razem  dz. 921 </t>
  </si>
  <si>
    <t xml:space="preserve">OGÓŁEM  DOTACJE BIEŻĄCE  z  BUDZETU GMINY  </t>
  </si>
  <si>
    <t>DOTACJE  MAJĄTKOWE   z  budżetu gminy , w tym  :</t>
  </si>
  <si>
    <t xml:space="preserve">Dotacje celowe z budżetu na  finansowanie  kosztów realizacji inwestycji  i zakupów inwestycyjnych  innych jednostek sektora finansów publicznych – dla świetlic wiejskich </t>
  </si>
  <si>
    <t>Zasiłki stałe</t>
  </si>
  <si>
    <t>%     Wskaź nik   realizacji     8:7</t>
  </si>
  <si>
    <t xml:space="preserve">Razem dotacje bieżące dla  instytucji kultury </t>
  </si>
  <si>
    <t>Podatek od nieruchomości</t>
  </si>
  <si>
    <t>Zakup środków żywności</t>
  </si>
  <si>
    <t>Podróze służbowe krajowe</t>
  </si>
  <si>
    <t>Wpływy i wydatki związane z gromadzeniem środków z opłat i kar za korzystanie ze środowiska</t>
  </si>
  <si>
    <t>Zakup usług obejmujących tłumaczenia</t>
  </si>
  <si>
    <t xml:space="preserve">w tym inwestycje </t>
  </si>
  <si>
    <t>w tym inwestrycje</t>
  </si>
  <si>
    <t xml:space="preserve">różnice </t>
  </si>
  <si>
    <t>Administracja publiczna i naczelne organy władzy  (750,751)</t>
  </si>
  <si>
    <t>w tym  m a j ą t k o w e</t>
  </si>
  <si>
    <t xml:space="preserve">        wydatki   b i e ż ą c e </t>
  </si>
  <si>
    <t>PODZIAŁ  NA   ZADANIA :</t>
  </si>
  <si>
    <t>Inne formy wychowania przedszkolnego</t>
  </si>
  <si>
    <t>Rodziny zastępcze</t>
  </si>
  <si>
    <t>Zakup materiałów i wyposażnenia</t>
  </si>
  <si>
    <t>Wspieranie rodziny</t>
  </si>
  <si>
    <t>Dotacje celowe z budżetu na  dofinansowanie prac  konserwatorskich obiektów zabytkowych</t>
  </si>
  <si>
    <t>razem majątkowe</t>
  </si>
  <si>
    <t xml:space="preserve">pozostałe majątkowe </t>
  </si>
  <si>
    <t>Szkoły Podstawowe</t>
  </si>
  <si>
    <t>Opłaty na rzecz budzetów jednostek samorządu terytorialnego</t>
  </si>
  <si>
    <t>Pozostałe odsetki</t>
  </si>
  <si>
    <t>Zakup materiałówi wyposażenia</t>
  </si>
  <si>
    <t>Szkolenia pracowni ków niebędących członkami korpusu służby cywilnej</t>
  </si>
  <si>
    <t xml:space="preserve">Wynagrodzenia bezosobowe </t>
  </si>
  <si>
    <t>Drogi publiczne wojewódzki</t>
  </si>
  <si>
    <t>Komendy wojewódzkie Policji</t>
  </si>
  <si>
    <t xml:space="preserve">Opłaty z tytułu zakupu usług telekomunikacyjnych </t>
  </si>
  <si>
    <t>Wydatki na zakupy inwestycyjne jednostek budżetowych</t>
  </si>
  <si>
    <t>Wydatki inwestycyjne jednostek budżetowych</t>
  </si>
  <si>
    <t>Podatek od towarów i usług (VAT)</t>
  </si>
  <si>
    <t>Wynagrodzenie osobowe pracowników</t>
  </si>
  <si>
    <t>OBRONA NARODOWA</t>
  </si>
  <si>
    <t>Odsetki od samorządowych papierów wartościowych lub zaciagniętych przez jednostkę samorządu terytorialnego kredytów i pożyczek</t>
  </si>
  <si>
    <t>Dotacja podmiotowa z budżetu dla niepublicznej jednostki systemu oświaty</t>
  </si>
  <si>
    <t>Realizacja zadań wymagających stosowania specjalnej organizacji nauki i metod pracy dla dzieci i młodzieży w szkołach podstawowych, gimnazjach i liceach ogólnokształcących, liceach profilowanych i szkołach zawodowych oraz szkołach artystycznych</t>
  </si>
  <si>
    <t>Schroniska dla zwierząt</t>
  </si>
  <si>
    <t>752</t>
  </si>
  <si>
    <t>Zespoły ekonomicz no-administracyjne szkół</t>
  </si>
  <si>
    <t>Szkolenia pracowników niebędących członkami korpusu słuyżby cywilnej</t>
  </si>
  <si>
    <t>Ochrona powietrza atmosferycznego i klimatu</t>
  </si>
  <si>
    <t>Dotacja celowa z budżetu na finansowanie lub dofinansowanie zadań zleconych do realizacji stowarzyszeniom</t>
  </si>
  <si>
    <t>Realizacja zadań wymagających stosowania specjalnej organizacji nauki i metod pracy dla dzieci w przedszkolach, oddziałach przedszkolnych w szkołach podstawowych i innych formach wychowania przedszkolnego</t>
  </si>
  <si>
    <t>Zakup usług obejmujacych tłumaczenia</t>
  </si>
  <si>
    <t>Zakuo materiałów i wyposażenia</t>
  </si>
  <si>
    <t>Opłaty za administrowanie i czynsze za budynki, lokale i pomieszczenia garażowe</t>
  </si>
  <si>
    <t>Wspólna obsługa jednostek samorządu terytorialnego</t>
  </si>
  <si>
    <t>Pomoc w zakresie dożywiania</t>
  </si>
  <si>
    <t>RODZINA</t>
  </si>
  <si>
    <t>Świadczenie wychowawcze</t>
  </si>
  <si>
    <t>Karta Dużej Rodziny</t>
  </si>
  <si>
    <t>Zakup usług przez jednostki samorządu terytorialnego od innych jednostek samorządu terytorialnego</t>
  </si>
  <si>
    <t>Kary, odszkodowania i grzywny wypłacane na rzecz osób prawnych i innych jednostek organizacyjnych</t>
  </si>
  <si>
    <t>Pozostałe podatki na rzecz budżetów jednostek samorządu terytorialnego</t>
  </si>
  <si>
    <t>Promocja jednostek samorządu terytorialnego</t>
  </si>
  <si>
    <t>Usuwanie skutków klęsk żywiołowych</t>
  </si>
  <si>
    <t>Dotacja celowa na pomoc finansową udzielaną między jednostkami samorządu terytorialnego na dofinansowanie własnych zadań bieżących</t>
  </si>
  <si>
    <t>Przedszkola specjalne</t>
  </si>
  <si>
    <t>Zadania w zakresie przeciwdziałania przemocy w rodzinie</t>
  </si>
  <si>
    <t>Jednostki specjalistycznego poradnictwa, mieszkania chronione i ośrodki interwencji kryzysowej</t>
  </si>
  <si>
    <t>855</t>
  </si>
  <si>
    <t>Wykonanie 2018r.</t>
  </si>
  <si>
    <t xml:space="preserve">Wydatki na zakupy inwestycyjne jednostek budżetowych   </t>
  </si>
  <si>
    <t xml:space="preserve">Wybory do rad gmin, rad powiatów i sejmików województw, wybory wójtów, burmistrzów i prezydentów miast oraz referenta gminne, powiatowe i wojewódzkie </t>
  </si>
  <si>
    <t xml:space="preserve">Wpłaty jednostek na państwowy fundusz celowy </t>
  </si>
  <si>
    <t xml:space="preserve">Odsetki od dotacji oraz płatności: wykorzystanych niezgodnie z przeznaczeniem lub wykorzystanych z naruszeniem procedur, o których mowa w art..184 ustawy, pobranych nienależnie lub w nadmiernej wysokości </t>
  </si>
  <si>
    <t>Branżowe szkoły I i II stopnia</t>
  </si>
  <si>
    <t>Zakup środków dydaktycznych i książek</t>
  </si>
  <si>
    <t>Kwalifikacyjne kursy zawodowe</t>
  </si>
  <si>
    <t>Wykonanie 2018</t>
  </si>
  <si>
    <t>Składki na ubezpieczenia społeczne</t>
  </si>
  <si>
    <t xml:space="preserve">Wydatki inwestycyjne jednostek budżetowych   </t>
  </si>
  <si>
    <t>Wpłaty gmin na rzecz izb rolniczych w wysokości 2%  uzyskanych  wpływów z podatku rolnego</t>
  </si>
  <si>
    <t>Dotacje celowe przekazane dla powiatu na inwestycje i zakupy inwestycyjne realizowane na podstawie porozumień (umów) między jednostkami samorządu terytorialnego</t>
  </si>
  <si>
    <t>Różne jednostki obsługi gospodarki mieszkaniowej</t>
  </si>
  <si>
    <t>Gospodarka gruntami i nieruchomościami</t>
  </si>
  <si>
    <t>Dotacja celowa na pomoc finansową udzielaną między jednostkami samorządu terytorialnego na dofinansowanie własnych zadań inwestycyjnych i zakupów inwestycyjnych</t>
  </si>
  <si>
    <t>Składki na ubezpieczenia  społeczne</t>
  </si>
  <si>
    <t>Rady gmin (miast i miast na prawach powiatu)</t>
  </si>
  <si>
    <t>Urzędy gmin (miast i miast na prawach powiatu)</t>
  </si>
  <si>
    <t>Dodatkowe wynagrodzenie  roczne</t>
  </si>
  <si>
    <t>Składki na ubezpieczenie społeczne</t>
  </si>
  <si>
    <t>Wpłaty na Państwowy Fundusz Rehabilitacji Osób Niepełnosprawnych</t>
  </si>
  <si>
    <t>Opłaty z tytułu zakupu usług telekomunikacyjnych</t>
  </si>
  <si>
    <t>Wpłaty gmin i powiatów na rzecz innych jednostek samorządu terytorialnego oraz związków gmin, związków powiatowo-gminnych, związków powiatów, związków metropolitalnych na dofinansowanie zadań bieżących</t>
  </si>
  <si>
    <t>Wynagrodzenia agencyjno - prowizyjne</t>
  </si>
  <si>
    <t xml:space="preserve">Składki na ubezpieczenia społeczne </t>
  </si>
  <si>
    <t>URZĘDY NACZELNYCH ORGANÓW WŁĄDZY PAŃSTWOWEJ, KONTROLI I OCHRONY PRAWA ORAZ SĄDOWNICTWA</t>
  </si>
  <si>
    <t>Urzędy naczelnych organów  władzy państwowej, kontroli i ochrony prawa</t>
  </si>
  <si>
    <t>Wpłaty jednostek na państwowy fundusz celowy na finansowanie lub dofinansowanie zadań inwestycyjnych</t>
  </si>
  <si>
    <t>Komendy powiatowe Policji</t>
  </si>
  <si>
    <t>Ochotnicze straże pożarne</t>
  </si>
  <si>
    <t>Obsługa papierów wartościowych, kredytów i pożyczek jednostek samorządu terytorialnego</t>
  </si>
  <si>
    <t>Dotacja podmiotowa z budżetu dla publicznej jednostki systemu oświaty prowadzonej przez osobę prawną inną niż jednostka samorządu terytorialnego lub przez osobę fizyczną</t>
  </si>
  <si>
    <t>Zwrot niewykorzystanych dotacji oraz płatności</t>
  </si>
  <si>
    <t>Odpisy na zakładowy fundysz świadczeń socjalnych</t>
  </si>
  <si>
    <t>Oplaty na rzecz budżetów jednostek samorządu terytorialnego</t>
  </si>
  <si>
    <t>Wydatki ocobowe niezaliczone do wynagrodzeń</t>
  </si>
  <si>
    <t>Dowożenie uczniów do szkół</t>
  </si>
  <si>
    <t>Dotacja celowa z budżetu na finansowanie lub dofinansowanie zadań zleconych do realizacji pozostałym jednostkom niezaliczanym do sektora finansów publicznych</t>
  </si>
  <si>
    <t>Licea ogólnokształcące</t>
  </si>
  <si>
    <t>Szkolenia pracowników niebędących członkami korpusu służby cywilnej</t>
  </si>
  <si>
    <t>Dokształcanie i doskonalenie nauczycieli</t>
  </si>
  <si>
    <t>Stołówki szkolne i przedszkolne</t>
  </si>
  <si>
    <t>Zapewnienie uczniom prawa do bezpłatnego dostępu do podręczników, materiałów edukacyjnych lub materiałów ćwiczeniowych</t>
  </si>
  <si>
    <t>Dotaja celowa z budżetu na finansowanie lub dofinansowanie zadań zleconych do realizacji pozostałym jednostkom niealiczanym do sektora finansów publicznych</t>
  </si>
  <si>
    <t>Zakup materiałow i wyposażenia</t>
  </si>
  <si>
    <t xml:space="preserve">Zakup materiałów i wyposażenia </t>
  </si>
  <si>
    <t>Składki ubezpieczenia społeczne</t>
  </si>
  <si>
    <t>Składki na ubezpieczenie zdrowotne opłacane za osoby pobierające niektóre świadczenia z pomocy społecznej oraz za osoby uczestniczące w zajęciach w centrum integracji społecznej</t>
  </si>
  <si>
    <t>Składki na ubezpieczenie  zdrowotne</t>
  </si>
  <si>
    <t>Zasiłki okresowe, celowe i pomoc w naturze oraz składki na ubezpieczenia emerytalne i rentowe</t>
  </si>
  <si>
    <t>Zakup usług obejmujących wykonanie ekspertyz, analiz i opinii</t>
  </si>
  <si>
    <t>Centra integracji społecznej</t>
  </si>
  <si>
    <t>Pomoc materialna dla uczniów o charakterze socjalnym</t>
  </si>
  <si>
    <t>Świadczenia rodzinne, świadczenie z funduszu alimentacyjnego oraz składki na ubezpieczenia emerytalne i rentowe z ubezpieczenia społecznego</t>
  </si>
  <si>
    <t>Gospodarka ściekowa i ochrona wód</t>
  </si>
  <si>
    <t>Wydatki na zakup i objęcie akcji</t>
  </si>
  <si>
    <t>Gospodarka odpadami komunalnymi</t>
  </si>
  <si>
    <t xml:space="preserve">Wydatki inwestycyjne jednostek budżetowych </t>
  </si>
  <si>
    <t>Oczyszczanie miast i wsi</t>
  </si>
  <si>
    <t>Utrzymanie zieleni w miastach i gminach</t>
  </si>
  <si>
    <t>Dotacje celowe z budzetu na finansowanie lub dofinansowanie kosztów realizacji inwestycji i zakupów inwestycyjnych innych jednostek sektora finansów publicznych</t>
  </si>
  <si>
    <t>Dotacje celowe z budżetu na finansowanie lub dofinansowanie prac remontowych i konserwatorskich obiektów zabytkowych przekazane jednostkom niezaliczanym do sektora finansów publicznych</t>
  </si>
  <si>
    <t>Dotacje celowe przekazane z budżetu na finansowanie lub dofinansowanie zadań inwestycyjnych obiektów zabytkowych jednostkom niezaliczanym do sektora finansów publicznych</t>
  </si>
  <si>
    <t>KULTURA FIZYCZNA</t>
  </si>
  <si>
    <t>Zadania w zakresie kultury fizycznej</t>
  </si>
  <si>
    <t>% wskaźnik do 2018r.</t>
  </si>
  <si>
    <t>Dotacja podmiotowa z budżetu dla publicznej jednostki systemu oświaty prowadzonej przez osobę prawną inną niż jednostka samorządu teryto-rialnego lub przez osobę fizyczną</t>
  </si>
  <si>
    <t>Realizacja zadań wymagających stoso wania specjalnej organizacji nauki i metod pracy dla dzieci w przedszko lach, oddziałach przedszkolnych w szkołach podstawowych i innych formach wychowania przedszkolnego</t>
  </si>
  <si>
    <t>Realizacja zadań wymagających stoso wania specjalnej organizacji nauki i metod pracy dla dzie ci i młodzieży w szko łach podstawowych</t>
  </si>
  <si>
    <t>Realizacja zadań wymagających stoso wania specjalnej organizacji nauki i metod pracy dla dzieci i młodzieży w gim nazjach, klasach dotychczasowego gimnazjum prowadzonych w szkołach innego typu, liceach ogólnokształcących, technikach, szkołach policealnych, branżowych szkołach I i II stopnia i klasach dotychczaso wej zasadniczej szkoły zawodowej prowadzonych w branżowych szkołach I stopnia oraz szkołach artystycznych</t>
  </si>
  <si>
    <t>Zakup środków dydakty cznych i książek</t>
  </si>
  <si>
    <t>Plan po zmianach 2019</t>
  </si>
  <si>
    <t>Wykonanie 2019</t>
  </si>
  <si>
    <t>% wskaźnik wykonania 2019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</si>
  <si>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</si>
  <si>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</si>
  <si>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</si>
  <si>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</si>
  <si>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</si>
  <si>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</si>
  <si>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</si>
  <si>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</si>
  <si>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</si>
  <si>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</si>
  <si>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</si>
  <si>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Wykonanie 2019r.</t>
  </si>
  <si>
    <t>Dodatkowe wynagrodzenia roczne</t>
  </si>
  <si>
    <t>Opłaty z tytułu usług telekomunikacyjnych</t>
  </si>
  <si>
    <t>Świadczenia wysokospecjalistyczne</t>
  </si>
  <si>
    <t>Składki na ubezpieczenia zdrowotne</t>
  </si>
  <si>
    <t>Składki na ubezpieczenie zdrowotne opłacane za osoby pobierające niektóre świadczenia rodzinne,zgodnie z przepisami ustawy o świadczeniach rodzinnych oraz za osoby pobierające zasiłki dla opiekunów,zgodnie z przepisami ustawy z dnia 4 kwietnia 2014r.o ustaleniu i wypłacie zasiłków dla opiekunów</t>
  </si>
  <si>
    <t>Dotacje celowe przekazane do samorządu województwa na zadania bieżące realizowane na podstawie porozumień(umów)między jednostkami samorządu terytorialnego</t>
  </si>
  <si>
    <t>Struktura %   2019r</t>
  </si>
  <si>
    <t>Plan z Uchwały Rady 2019r.</t>
  </si>
  <si>
    <t>% Wskaźnik wyk  2019: 2018 8:4</t>
  </si>
  <si>
    <t>Opłaty na rzecz budżetu państwa</t>
  </si>
  <si>
    <t>Wybory do Sejmu i Senatu</t>
  </si>
  <si>
    <t>Wybory do Parlamentu Europejskiego</t>
  </si>
  <si>
    <t>Obrona cywilna</t>
  </si>
  <si>
    <t>Usługi opiekuńcze i specjalistyczne usługi opiekuńcze</t>
  </si>
  <si>
    <t>Dotacja celowa z budżetu na finansowanie lub dofinansowanie zadań zleconych do realizacji fundacjom</t>
  </si>
  <si>
    <t>Ochrona różnorodności biologicznej i krajobrazu</t>
  </si>
  <si>
    <t>Wykonanie na 2018r.</t>
  </si>
  <si>
    <t>Wydatki niewykonane w 2019 roku</t>
  </si>
  <si>
    <t xml:space="preserve">% Wskaźnik reali  zacji 2019r7/6  </t>
  </si>
  <si>
    <t>Struktura % 2019</t>
  </si>
  <si>
    <t>% wskaź. 2019:2018,</t>
  </si>
  <si>
    <t>Zobowiązania niewymagalne w 2019 r</t>
  </si>
  <si>
    <t>Składki na Fundusz Pracy oraz Solidarnościowy Fundusz Wparcia Osób Niepełnosprawnych</t>
  </si>
  <si>
    <t>Wydatki na zakupy inwestycyjne jednostek budżetoych</t>
  </si>
  <si>
    <r>
      <t xml:space="preserve">Razem zadania </t>
    </r>
    <r>
      <rPr>
        <b/>
        <sz val="6"/>
        <rFont val="Times New Roman"/>
        <family val="1"/>
      </rPr>
      <t xml:space="preserve">gospodarcze  </t>
    </r>
    <r>
      <rPr>
        <sz val="6"/>
        <rFont val="Times New Roman"/>
        <family val="1"/>
      </rPr>
      <t xml:space="preserve"> 010,600,700,710,900</t>
    </r>
  </si>
  <si>
    <r>
      <t xml:space="preserve">Razem zadani </t>
    </r>
    <r>
      <rPr>
        <b/>
        <sz val="6"/>
        <rFont val="Times New Roman"/>
        <family val="1"/>
      </rPr>
      <t>socjalno</t>
    </r>
    <r>
      <rPr>
        <sz val="6"/>
        <rFont val="Times New Roman"/>
        <family val="1"/>
      </rPr>
      <t xml:space="preserve"> bytowe 926,921,854,853,852,851,801</t>
    </r>
  </si>
  <si>
    <r>
      <t xml:space="preserve">w tym </t>
    </r>
    <r>
      <rPr>
        <b/>
        <i/>
        <sz val="6"/>
        <rFont val="Times New Roman"/>
        <family val="1"/>
      </rPr>
      <t xml:space="preserve">oświata i edukacyjna opieka </t>
    </r>
    <r>
      <rPr>
        <i/>
        <sz val="6"/>
        <rFont val="Times New Roman"/>
        <family val="1"/>
      </rPr>
      <t xml:space="preserve">wychowawcza </t>
    </r>
  </si>
  <si>
    <r>
      <t>Bezpieczeństwo</t>
    </r>
    <r>
      <rPr>
        <sz val="6"/>
        <rFont val="Times New Roman"/>
        <family val="1"/>
      </rPr>
      <t xml:space="preserve"> publiczne ( 754)</t>
    </r>
  </si>
  <si>
    <r>
      <t xml:space="preserve">Różne </t>
    </r>
    <r>
      <rPr>
        <b/>
        <sz val="6"/>
        <rFont val="Times New Roman"/>
        <family val="1"/>
      </rPr>
      <t>rozliczenia finansowe</t>
    </r>
    <r>
      <rPr>
        <sz val="6"/>
        <rFont val="Times New Roman"/>
        <family val="1"/>
      </rPr>
      <t xml:space="preserve"> (757,758) </t>
    </r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</si>
</sst>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  <numFmt numFmtId="169" formatCode="#,##0.0"/>
    <numFmt numFmtId="170" formatCode="[$-415]d\ mmmm\ yyyy"/>
    <numFmt numFmtId="171" formatCode="00\-000"/>
    <numFmt numFmtId="172" formatCode="0.0"/>
    <numFmt numFmtId="173" formatCode="0.0000"/>
    <numFmt numFmtId="174" formatCode="0.000"/>
    <numFmt numFmtId="175" formatCode="#,##0.00\ &quot;zł&quot;"/>
    <numFmt numFmtId="176" formatCode="0.00000"/>
    <numFmt numFmtId="177" formatCode="0.000000"/>
    <numFmt numFmtId="178" formatCode="0.00_ ;\-0.00\ "/>
    <numFmt numFmtId="179" formatCode="#,##0.00_ ;\-#,##0.00\ "/>
    <numFmt numFmtId="180" formatCode="#,##0\ _z_ł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6"/>
      <name val="Arial"/>
      <family val="2"/>
    </font>
    <font>
      <i/>
      <sz val="6"/>
      <name val="Times New Roman"/>
      <family val="1"/>
    </font>
    <font>
      <b/>
      <i/>
      <sz val="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49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vertical="top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 textRotation="90" wrapText="1"/>
    </xf>
    <xf numFmtId="0" fontId="3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0" fontId="5" fillId="0" borderId="10" xfId="0" applyFont="1" applyBorder="1" applyAlignment="1">
      <alignment horizontal="left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4" fontId="9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4" fontId="8" fillId="0" borderId="10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0" fontId="3" fillId="0" borderId="14" xfId="0" applyFont="1" applyBorder="1" applyAlignment="1">
      <alignment horizontal="left" vertical="top"/>
    </xf>
    <xf numFmtId="0" fontId="4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14" xfId="0" applyFont="1" applyFill="1" applyBorder="1" applyAlignment="1">
      <alignment vertical="top" wrapText="1"/>
    </xf>
    <xf numFmtId="0" fontId="8" fillId="0" borderId="10" xfId="0" applyFont="1" applyBorder="1" applyAlignment="1">
      <alignment horizontal="left" wrapText="1"/>
    </xf>
    <xf numFmtId="169" fontId="3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/>
    </xf>
    <xf numFmtId="0" fontId="4" fillId="0" borderId="1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3" fillId="0" borderId="10" xfId="0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vertical="top"/>
    </xf>
    <xf numFmtId="0" fontId="4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/>
    </xf>
    <xf numFmtId="0" fontId="0" fillId="0" borderId="15" xfId="0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right" vertical="top"/>
    </xf>
    <xf numFmtId="4" fontId="5" fillId="0" borderId="10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8" fillId="0" borderId="10" xfId="0" applyNumberFormat="1" applyFont="1" applyBorder="1" applyAlignment="1">
      <alignment horizontal="right" vertical="top" wrapText="1"/>
    </xf>
    <xf numFmtId="4" fontId="8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4" fontId="5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 vertical="top"/>
    </xf>
    <xf numFmtId="0" fontId="4" fillId="0" borderId="10" xfId="0" applyFont="1" applyBorder="1" applyAlignment="1">
      <alignment horizontal="right"/>
    </xf>
    <xf numFmtId="3" fontId="4" fillId="0" borderId="10" xfId="0" applyNumberFormat="1" applyFont="1" applyBorder="1" applyAlignment="1">
      <alignment horizontal="right" vertical="top"/>
    </xf>
    <xf numFmtId="0" fontId="4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 horizontal="center" vertical="top"/>
    </xf>
    <xf numFmtId="0" fontId="0" fillId="0" borderId="15" xfId="0" applyBorder="1" applyAlignment="1">
      <alignment horizontal="left" vertical="top"/>
    </xf>
    <xf numFmtId="0" fontId="0" fillId="0" borderId="14" xfId="0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/>
    </xf>
    <xf numFmtId="0" fontId="0" fillId="0" borderId="15" xfId="0" applyBorder="1" applyAlignment="1">
      <alignment vertical="top"/>
    </xf>
    <xf numFmtId="1" fontId="4" fillId="0" borderId="10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vertical="top" wrapText="1"/>
    </xf>
    <xf numFmtId="169" fontId="4" fillId="0" borderId="10" xfId="0" applyNumberFormat="1" applyFont="1" applyBorder="1" applyAlignment="1">
      <alignment horizontal="right" vertical="top" wrapText="1"/>
    </xf>
    <xf numFmtId="169" fontId="3" fillId="0" borderId="10" xfId="0" applyNumberFormat="1" applyFont="1" applyBorder="1" applyAlignment="1">
      <alignment horizontal="right" vertical="top" wrapText="1"/>
    </xf>
    <xf numFmtId="1" fontId="4" fillId="0" borderId="10" xfId="0" applyNumberFormat="1" applyFont="1" applyBorder="1" applyAlignment="1">
      <alignment horizontal="right" vertical="top" wrapText="1"/>
    </xf>
    <xf numFmtId="1" fontId="4" fillId="0" borderId="10" xfId="0" applyNumberFormat="1" applyFont="1" applyBorder="1" applyAlignment="1">
      <alignment horizontal="right" vertical="top"/>
    </xf>
    <xf numFmtId="169" fontId="4" fillId="0" borderId="10" xfId="54" applyNumberFormat="1" applyFont="1" applyBorder="1" applyAlignment="1">
      <alignment horizontal="right" vertical="top"/>
    </xf>
    <xf numFmtId="172" fontId="4" fillId="0" borderId="10" xfId="0" applyNumberFormat="1" applyFont="1" applyBorder="1" applyAlignment="1">
      <alignment horizontal="right" vertical="top" wrapText="1"/>
    </xf>
    <xf numFmtId="169" fontId="5" fillId="0" borderId="10" xfId="54" applyNumberFormat="1" applyFont="1" applyBorder="1" applyAlignment="1">
      <alignment horizontal="right" vertical="top"/>
    </xf>
    <xf numFmtId="1" fontId="3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69" fontId="8" fillId="0" borderId="10" xfId="54" applyNumberFormat="1" applyFont="1" applyBorder="1" applyAlignment="1">
      <alignment horizontal="right" vertical="top"/>
    </xf>
    <xf numFmtId="169" fontId="3" fillId="0" borderId="10" xfId="54" applyNumberFormat="1" applyFont="1" applyBorder="1" applyAlignment="1">
      <alignment horizontal="right" vertical="top"/>
    </xf>
    <xf numFmtId="3" fontId="3" fillId="0" borderId="10" xfId="54" applyNumberFormat="1" applyFont="1" applyBorder="1" applyAlignment="1">
      <alignment horizontal="right" vertical="top"/>
    </xf>
    <xf numFmtId="1" fontId="3" fillId="0" borderId="10" xfId="0" applyNumberFormat="1" applyFont="1" applyBorder="1" applyAlignment="1">
      <alignment horizontal="right" vertical="top"/>
    </xf>
    <xf numFmtId="3" fontId="3" fillId="0" borderId="10" xfId="54" applyNumberFormat="1" applyFont="1" applyBorder="1" applyAlignment="1">
      <alignment horizontal="right" vertical="top"/>
    </xf>
    <xf numFmtId="172" fontId="4" fillId="0" borderId="10" xfId="0" applyNumberFormat="1" applyFont="1" applyBorder="1" applyAlignment="1">
      <alignment horizontal="right" vertical="top" wrapText="1"/>
    </xf>
    <xf numFmtId="172" fontId="5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2" fontId="4" fillId="0" borderId="10" xfId="0" applyNumberFormat="1" applyFont="1" applyBorder="1" applyAlignment="1">
      <alignment horizontal="right" vertical="top" wrapText="1"/>
    </xf>
    <xf numFmtId="2" fontId="3" fillId="0" borderId="10" xfId="0" applyNumberFormat="1" applyFont="1" applyBorder="1" applyAlignment="1">
      <alignment horizontal="right" vertical="top" wrapText="1"/>
    </xf>
    <xf numFmtId="2" fontId="3" fillId="0" borderId="10" xfId="0" applyNumberFormat="1" applyFont="1" applyBorder="1" applyAlignment="1">
      <alignment horizontal="right" vertical="top" wrapText="1"/>
    </xf>
    <xf numFmtId="1" fontId="5" fillId="0" borderId="10" xfId="0" applyNumberFormat="1" applyFont="1" applyBorder="1" applyAlignment="1">
      <alignment horizontal="right" vertical="top" wrapText="1"/>
    </xf>
    <xf numFmtId="1" fontId="3" fillId="0" borderId="10" xfId="0" applyNumberFormat="1" applyFont="1" applyBorder="1" applyAlignment="1">
      <alignment horizontal="right" vertical="top" wrapText="1"/>
    </xf>
    <xf numFmtId="2" fontId="3" fillId="0" borderId="10" xfId="0" applyNumberFormat="1" applyFont="1" applyBorder="1" applyAlignment="1">
      <alignment horizontal="right" vertical="top"/>
    </xf>
    <xf numFmtId="3" fontId="3" fillId="0" borderId="10" xfId="0" applyNumberFormat="1" applyFont="1" applyBorder="1" applyAlignment="1">
      <alignment horizontal="right"/>
    </xf>
    <xf numFmtId="172" fontId="8" fillId="0" borderId="10" xfId="0" applyNumberFormat="1" applyFont="1" applyBorder="1" applyAlignment="1">
      <alignment horizontal="right" vertical="top" wrapText="1"/>
    </xf>
    <xf numFmtId="172" fontId="5" fillId="0" borderId="10" xfId="0" applyNumberFormat="1" applyFont="1" applyBorder="1" applyAlignment="1">
      <alignment horizontal="right" vertical="top" wrapText="1"/>
    </xf>
    <xf numFmtId="1" fontId="3" fillId="0" borderId="10" xfId="0" applyNumberFormat="1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 wrapText="1"/>
    </xf>
    <xf numFmtId="172" fontId="4" fillId="0" borderId="10" xfId="0" applyNumberFormat="1" applyFont="1" applyBorder="1" applyAlignment="1">
      <alignment horizontal="right" vertical="top"/>
    </xf>
    <xf numFmtId="172" fontId="3" fillId="0" borderId="10" xfId="0" applyNumberFormat="1" applyFont="1" applyBorder="1" applyAlignment="1">
      <alignment horizontal="right" vertical="top"/>
    </xf>
    <xf numFmtId="172" fontId="4" fillId="0" borderId="10" xfId="0" applyNumberFormat="1" applyFont="1" applyBorder="1" applyAlignment="1">
      <alignment horizontal="right" vertical="top"/>
    </xf>
    <xf numFmtId="172" fontId="3" fillId="0" borderId="10" xfId="0" applyNumberFormat="1" applyFont="1" applyBorder="1" applyAlignment="1">
      <alignment horizontal="right" vertical="top"/>
    </xf>
    <xf numFmtId="172" fontId="5" fillId="0" borderId="10" xfId="0" applyNumberFormat="1" applyFont="1" applyBorder="1" applyAlignment="1">
      <alignment horizontal="right" vertical="top"/>
    </xf>
    <xf numFmtId="3" fontId="3" fillId="0" borderId="10" xfId="0" applyNumberFormat="1" applyFont="1" applyBorder="1" applyAlignment="1">
      <alignment horizontal="right" vertical="top"/>
    </xf>
    <xf numFmtId="169" fontId="4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69" fontId="4" fillId="0" borderId="10" xfId="0" applyNumberFormat="1" applyFont="1" applyBorder="1" applyAlignment="1">
      <alignment horizontal="center" vertical="top" wrapText="1"/>
    </xf>
    <xf numFmtId="169" fontId="4" fillId="0" borderId="10" xfId="0" applyNumberFormat="1" applyFont="1" applyBorder="1" applyAlignment="1">
      <alignment horizontal="right" vertical="top"/>
    </xf>
    <xf numFmtId="169" fontId="5" fillId="0" borderId="10" xfId="0" applyNumberFormat="1" applyFont="1" applyBorder="1" applyAlignment="1">
      <alignment horizontal="right" vertical="top"/>
    </xf>
    <xf numFmtId="169" fontId="3" fillId="0" borderId="10" xfId="0" applyNumberFormat="1" applyFont="1" applyBorder="1" applyAlignment="1">
      <alignment horizontal="right"/>
    </xf>
    <xf numFmtId="169" fontId="3" fillId="0" borderId="10" xfId="0" applyNumberFormat="1" applyFont="1" applyBorder="1" applyAlignment="1">
      <alignment horizontal="right" vertical="top"/>
    </xf>
    <xf numFmtId="169" fontId="5" fillId="0" borderId="10" xfId="0" applyNumberFormat="1" applyFont="1" applyBorder="1" applyAlignment="1">
      <alignment horizontal="right" vertical="top" wrapText="1"/>
    </xf>
    <xf numFmtId="169" fontId="3" fillId="0" borderId="10" xfId="0" applyNumberFormat="1" applyFont="1" applyBorder="1" applyAlignment="1">
      <alignment horizontal="right" vertical="top" wrapText="1"/>
    </xf>
    <xf numFmtId="169" fontId="4" fillId="0" borderId="10" xfId="0" applyNumberFormat="1" applyFont="1" applyBorder="1" applyAlignment="1">
      <alignment horizontal="right"/>
    </xf>
    <xf numFmtId="169" fontId="8" fillId="0" borderId="10" xfId="0" applyNumberFormat="1" applyFont="1" applyBorder="1" applyAlignment="1">
      <alignment horizontal="right" vertical="top" wrapText="1"/>
    </xf>
    <xf numFmtId="169" fontId="8" fillId="0" borderId="10" xfId="0" applyNumberFormat="1" applyFont="1" applyBorder="1" applyAlignment="1">
      <alignment horizontal="right" vertical="top" wrapText="1"/>
    </xf>
    <xf numFmtId="169" fontId="3" fillId="0" borderId="10" xfId="0" applyNumberFormat="1" applyFont="1" applyBorder="1" applyAlignment="1">
      <alignment horizontal="right" vertical="top"/>
    </xf>
    <xf numFmtId="169" fontId="4" fillId="0" borderId="10" xfId="0" applyNumberFormat="1" applyFont="1" applyBorder="1" applyAlignment="1">
      <alignment horizontal="right" vertical="top"/>
    </xf>
    <xf numFmtId="169" fontId="5" fillId="0" borderId="10" xfId="0" applyNumberFormat="1" applyFont="1" applyBorder="1" applyAlignment="1">
      <alignment horizontal="right"/>
    </xf>
    <xf numFmtId="169" fontId="8" fillId="0" borderId="10" xfId="0" applyNumberFormat="1" applyFont="1" applyBorder="1" applyAlignment="1">
      <alignment horizontal="right"/>
    </xf>
    <xf numFmtId="169" fontId="4" fillId="0" borderId="10" xfId="0" applyNumberFormat="1" applyFont="1" applyBorder="1" applyAlignment="1">
      <alignment horizontal="right" wrapText="1"/>
    </xf>
    <xf numFmtId="169" fontId="5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172" fontId="8" fillId="0" borderId="10" xfId="0" applyNumberFormat="1" applyFont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right" vertical="top"/>
    </xf>
    <xf numFmtId="49" fontId="3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49" fontId="10" fillId="0" borderId="10" xfId="0" applyNumberFormat="1" applyFont="1" applyBorder="1" applyAlignment="1">
      <alignment vertical="top"/>
    </xf>
    <xf numFmtId="0" fontId="11" fillId="0" borderId="10" xfId="0" applyFont="1" applyBorder="1" applyAlignment="1">
      <alignment horizontal="left" vertical="top" wrapText="1"/>
    </xf>
    <xf numFmtId="1" fontId="11" fillId="0" borderId="10" xfId="0" applyNumberFormat="1" applyFont="1" applyBorder="1" applyAlignment="1">
      <alignment horizontal="right" vertical="top" wrapText="1"/>
    </xf>
    <xf numFmtId="2" fontId="11" fillId="0" borderId="10" xfId="0" applyNumberFormat="1" applyFont="1" applyBorder="1" applyAlignment="1">
      <alignment horizontal="right" vertical="top" wrapText="1"/>
    </xf>
    <xf numFmtId="3" fontId="11" fillId="0" borderId="10" xfId="0" applyNumberFormat="1" applyFont="1" applyBorder="1" applyAlignment="1">
      <alignment horizontal="right" vertical="top" wrapText="1"/>
    </xf>
    <xf numFmtId="4" fontId="11" fillId="0" borderId="10" xfId="0" applyNumberFormat="1" applyFont="1" applyBorder="1" applyAlignment="1">
      <alignment horizontal="right" vertical="top" wrapText="1"/>
    </xf>
    <xf numFmtId="169" fontId="11" fillId="0" borderId="1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/>
    </xf>
    <xf numFmtId="49" fontId="11" fillId="0" borderId="10" xfId="0" applyNumberFormat="1" applyFont="1" applyBorder="1" applyAlignment="1">
      <alignment vertical="top"/>
    </xf>
    <xf numFmtId="0" fontId="11" fillId="0" borderId="10" xfId="0" applyFont="1" applyBorder="1" applyAlignment="1">
      <alignment vertical="top" wrapText="1"/>
    </xf>
    <xf numFmtId="1" fontId="11" fillId="0" borderId="10" xfId="0" applyNumberFormat="1" applyFont="1" applyBorder="1" applyAlignment="1">
      <alignment vertical="top" wrapText="1"/>
    </xf>
    <xf numFmtId="2" fontId="11" fillId="0" borderId="10" xfId="0" applyNumberFormat="1" applyFont="1" applyBorder="1" applyAlignment="1">
      <alignment vertical="top" wrapText="1"/>
    </xf>
    <xf numFmtId="3" fontId="11" fillId="0" borderId="10" xfId="0" applyNumberFormat="1" applyFont="1" applyBorder="1" applyAlignment="1">
      <alignment vertical="top" wrapText="1"/>
    </xf>
    <xf numFmtId="4" fontId="11" fillId="0" borderId="10" xfId="0" applyNumberFormat="1" applyFont="1" applyBorder="1" applyAlignment="1">
      <alignment vertical="top" wrapText="1"/>
    </xf>
    <xf numFmtId="169" fontId="11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49" fontId="10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 wrapText="1"/>
    </xf>
    <xf numFmtId="1" fontId="11" fillId="0" borderId="10" xfId="0" applyNumberFormat="1" applyFont="1" applyBorder="1" applyAlignment="1">
      <alignment horizontal="center" vertical="top" wrapText="1"/>
    </xf>
    <xf numFmtId="3" fontId="11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49" fontId="10" fillId="0" borderId="10" xfId="0" applyNumberFormat="1" applyFont="1" applyBorder="1" applyAlignment="1">
      <alignment vertical="top"/>
    </xf>
    <xf numFmtId="0" fontId="10" fillId="0" borderId="10" xfId="0" applyFont="1" applyBorder="1" applyAlignment="1">
      <alignment horizontal="left" vertical="top" wrapText="1"/>
    </xf>
    <xf numFmtId="4" fontId="10" fillId="0" borderId="10" xfId="0" applyNumberFormat="1" applyFont="1" applyBorder="1" applyAlignment="1">
      <alignment horizontal="right" vertical="top"/>
    </xf>
    <xf numFmtId="1" fontId="10" fillId="0" borderId="10" xfId="0" applyNumberFormat="1" applyFont="1" applyBorder="1" applyAlignment="1">
      <alignment horizontal="right" vertical="top"/>
    </xf>
    <xf numFmtId="3" fontId="10" fillId="0" borderId="10" xfId="0" applyNumberFormat="1" applyFont="1" applyBorder="1" applyAlignment="1">
      <alignment horizontal="right" vertical="top"/>
    </xf>
    <xf numFmtId="172" fontId="10" fillId="0" borderId="10" xfId="0" applyNumberFormat="1" applyFont="1" applyBorder="1" applyAlignment="1">
      <alignment horizontal="right" vertical="top"/>
    </xf>
    <xf numFmtId="49" fontId="10" fillId="0" borderId="10" xfId="0" applyNumberFormat="1" applyFont="1" applyBorder="1" applyAlignment="1">
      <alignment horizontal="left" vertical="top" wrapText="1"/>
    </xf>
    <xf numFmtId="4" fontId="10" fillId="0" borderId="10" xfId="0" applyNumberFormat="1" applyFont="1" applyBorder="1" applyAlignment="1">
      <alignment horizontal="right" vertical="top" wrapText="1"/>
    </xf>
    <xf numFmtId="1" fontId="10" fillId="0" borderId="10" xfId="0" applyNumberFormat="1" applyFont="1" applyBorder="1" applyAlignment="1">
      <alignment horizontal="right" vertical="top" wrapText="1"/>
    </xf>
    <xf numFmtId="4" fontId="10" fillId="0" borderId="10" xfId="0" applyNumberFormat="1" applyFont="1" applyFill="1" applyBorder="1" applyAlignment="1">
      <alignment horizontal="right" vertical="top" wrapText="1"/>
    </xf>
    <xf numFmtId="1" fontId="10" fillId="0" borderId="10" xfId="0" applyNumberFormat="1" applyFont="1" applyFill="1" applyBorder="1" applyAlignment="1">
      <alignment horizontal="righ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Border="1" applyAlignment="1">
      <alignment horizontal="right" vertical="top"/>
    </xf>
    <xf numFmtId="0" fontId="11" fillId="0" borderId="10" xfId="0" applyFont="1" applyFill="1" applyBorder="1" applyAlignment="1">
      <alignment horizontal="left" vertical="top" wrapText="1"/>
    </xf>
    <xf numFmtId="4" fontId="11" fillId="0" borderId="10" xfId="0" applyNumberFormat="1" applyFont="1" applyBorder="1" applyAlignment="1">
      <alignment horizontal="right" vertical="top"/>
    </xf>
    <xf numFmtId="1" fontId="11" fillId="0" borderId="10" xfId="0" applyNumberFormat="1" applyFont="1" applyBorder="1" applyAlignment="1">
      <alignment horizontal="right" vertical="top"/>
    </xf>
    <xf numFmtId="3" fontId="11" fillId="0" borderId="10" xfId="0" applyNumberFormat="1" applyFont="1" applyBorder="1" applyAlignment="1">
      <alignment horizontal="right" vertical="top"/>
    </xf>
    <xf numFmtId="172" fontId="11" fillId="0" borderId="10" xfId="0" applyNumberFormat="1" applyFont="1" applyBorder="1" applyAlignment="1">
      <alignment horizontal="right" vertical="top"/>
    </xf>
    <xf numFmtId="49" fontId="10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 horizontal="left" vertical="top" wrapText="1"/>
    </xf>
    <xf numFmtId="4" fontId="10" fillId="0" borderId="10" xfId="0" applyNumberFormat="1" applyFont="1" applyBorder="1" applyAlignment="1">
      <alignment horizontal="right"/>
    </xf>
    <xf numFmtId="1" fontId="10" fillId="0" borderId="10" xfId="0" applyNumberFormat="1" applyFont="1" applyBorder="1" applyAlignment="1">
      <alignment horizontal="right"/>
    </xf>
    <xf numFmtId="0" fontId="11" fillId="0" borderId="10" xfId="0" applyFont="1" applyFill="1" applyBorder="1" applyAlignment="1">
      <alignment horizontal="left" vertical="top" wrapText="1"/>
    </xf>
    <xf numFmtId="4" fontId="11" fillId="0" borderId="10" xfId="0" applyNumberFormat="1" applyFont="1" applyBorder="1" applyAlignment="1">
      <alignment horizontal="right"/>
    </xf>
    <xf numFmtId="1" fontId="11" fillId="0" borderId="10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horizontal="right" vertical="top"/>
    </xf>
    <xf numFmtId="172" fontId="11" fillId="0" borderId="10" xfId="0" applyNumberFormat="1" applyFont="1" applyBorder="1" applyAlignment="1">
      <alignment horizontal="right" vertical="top"/>
    </xf>
    <xf numFmtId="4" fontId="11" fillId="0" borderId="10" xfId="0" applyNumberFormat="1" applyFont="1" applyBorder="1" applyAlignment="1">
      <alignment horizontal="right" vertical="top"/>
    </xf>
    <xf numFmtId="0" fontId="13" fillId="0" borderId="10" xfId="0" applyFont="1" applyFill="1" applyBorder="1" applyAlignment="1">
      <alignment horizontal="left" vertical="top" wrapText="1"/>
    </xf>
    <xf numFmtId="1" fontId="13" fillId="0" borderId="10" xfId="0" applyNumberFormat="1" applyFont="1" applyBorder="1" applyAlignment="1">
      <alignment horizontal="right" vertical="top"/>
    </xf>
    <xf numFmtId="3" fontId="13" fillId="0" borderId="10" xfId="0" applyNumberFormat="1" applyFont="1" applyBorder="1" applyAlignment="1">
      <alignment horizontal="right" vertical="top"/>
    </xf>
    <xf numFmtId="169" fontId="10" fillId="0" borderId="10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right"/>
    </xf>
    <xf numFmtId="1" fontId="14" fillId="0" borderId="10" xfId="0" applyNumberFormat="1" applyFont="1" applyBorder="1" applyAlignment="1">
      <alignment horizontal="right" vertical="top"/>
    </xf>
    <xf numFmtId="3" fontId="14" fillId="0" borderId="10" xfId="0" applyNumberFormat="1" applyFont="1" applyBorder="1" applyAlignment="1">
      <alignment horizontal="right" vertical="top"/>
    </xf>
    <xf numFmtId="3" fontId="11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4" fillId="0" borderId="11" xfId="0" applyNumberFormat="1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0" fillId="0" borderId="15" xfId="0" applyBorder="1" applyAlignment="1">
      <alignment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4"/>
  <sheetViews>
    <sheetView view="pageLayout" zoomScale="190" zoomScaleNormal="110" zoomScaleSheetLayoutView="100" zoomScalePageLayoutView="190" workbookViewId="0" topLeftCell="A868">
      <selection activeCell="G221" sqref="G221:I221"/>
    </sheetView>
  </sheetViews>
  <sheetFormatPr defaultColWidth="9.140625" defaultRowHeight="12.75"/>
  <cols>
    <col min="1" max="1" width="5.8515625" style="1" bestFit="1" customWidth="1"/>
    <col min="2" max="2" width="6.140625" style="15" customWidth="1"/>
    <col min="3" max="3" width="4.140625" style="15" customWidth="1"/>
    <col min="4" max="4" width="16.7109375" style="14" customWidth="1"/>
    <col min="5" max="5" width="10.57421875" style="92" customWidth="1"/>
    <col min="6" max="6" width="5.57421875" style="144" customWidth="1"/>
    <col min="7" max="7" width="11.00390625" style="127" customWidth="1"/>
    <col min="8" max="8" width="11.00390625" style="15" customWidth="1"/>
    <col min="9" max="9" width="11.140625" style="89" customWidth="1"/>
    <col min="10" max="10" width="6.421875" style="15" customWidth="1"/>
    <col min="11" max="11" width="5.00390625" style="15" customWidth="1"/>
    <col min="12" max="12" width="4.8515625" style="15" customWidth="1"/>
    <col min="13" max="16384" width="9.140625" style="3" customWidth="1"/>
  </cols>
  <sheetData>
    <row r="1" spans="1:12" ht="0.75" customHeight="1">
      <c r="A1" s="22"/>
      <c r="B1" s="24" t="s">
        <v>0</v>
      </c>
      <c r="C1" s="11"/>
      <c r="D1" s="2"/>
      <c r="E1" s="102"/>
      <c r="F1" s="104"/>
      <c r="G1" s="103"/>
      <c r="H1" s="82"/>
      <c r="I1" s="82"/>
      <c r="J1" s="104"/>
      <c r="K1" s="104"/>
      <c r="L1" s="104"/>
    </row>
    <row r="2" spans="1:12" ht="0.75" customHeight="1">
      <c r="A2" s="22"/>
      <c r="B2" s="24"/>
      <c r="C2" s="11"/>
      <c r="D2" s="2"/>
      <c r="E2" s="102"/>
      <c r="F2" s="104"/>
      <c r="G2" s="103"/>
      <c r="H2" s="82"/>
      <c r="I2" s="82"/>
      <c r="J2" s="104"/>
      <c r="K2" s="104"/>
      <c r="L2" s="104"/>
    </row>
    <row r="3" spans="1:12" ht="82.5" customHeight="1">
      <c r="A3" s="22" t="s">
        <v>1</v>
      </c>
      <c r="B3" s="24" t="s">
        <v>121</v>
      </c>
      <c r="C3" s="41" t="s">
        <v>2</v>
      </c>
      <c r="D3" s="4" t="s">
        <v>3</v>
      </c>
      <c r="E3" s="61" t="s">
        <v>215</v>
      </c>
      <c r="F3" s="141" t="s">
        <v>4</v>
      </c>
      <c r="G3" s="5" t="s">
        <v>309</v>
      </c>
      <c r="H3" s="61" t="s">
        <v>5</v>
      </c>
      <c r="I3" s="61" t="s">
        <v>301</v>
      </c>
      <c r="J3" s="60" t="s">
        <v>152</v>
      </c>
      <c r="K3" s="60" t="s">
        <v>310</v>
      </c>
      <c r="L3" s="60" t="s">
        <v>308</v>
      </c>
    </row>
    <row r="4" spans="1:12" s="157" customFormat="1" ht="11.25">
      <c r="A4" s="40" t="s">
        <v>113</v>
      </c>
      <c r="B4" s="41" t="s">
        <v>290</v>
      </c>
      <c r="C4" s="40" t="s">
        <v>291</v>
      </c>
      <c r="D4" s="41" t="s">
        <v>292</v>
      </c>
      <c r="E4" s="40" t="s">
        <v>293</v>
      </c>
      <c r="F4" s="41" t="s">
        <v>294</v>
      </c>
      <c r="G4" s="40" t="s">
        <v>295</v>
      </c>
      <c r="H4" s="41" t="s">
        <v>296</v>
      </c>
      <c r="I4" s="40" t="s">
        <v>297</v>
      </c>
      <c r="J4" s="41" t="s">
        <v>298</v>
      </c>
      <c r="K4" s="40" t="s">
        <v>299</v>
      </c>
      <c r="L4" s="41" t="s">
        <v>300</v>
      </c>
    </row>
    <row r="5" spans="1:12" ht="22.5" customHeight="1">
      <c r="A5" s="230" t="s">
        <v>6</v>
      </c>
      <c r="B5" s="23"/>
      <c r="C5" s="21"/>
      <c r="D5" s="2" t="s">
        <v>7</v>
      </c>
      <c r="E5" s="74">
        <f>E9+E24+E26</f>
        <v>722579.7300000001</v>
      </c>
      <c r="F5" s="142">
        <v>99.3</v>
      </c>
      <c r="G5" s="74">
        <f>G9+G24+G26</f>
        <v>2490426.72</v>
      </c>
      <c r="H5" s="74">
        <f>H9+H24+H26</f>
        <v>1220503.35</v>
      </c>
      <c r="I5" s="74">
        <f>I9+I24+I26</f>
        <v>1134714.19</v>
      </c>
      <c r="J5" s="108">
        <f aca="true" t="shared" si="0" ref="J5:J11">(I5/H5)*100</f>
        <v>92.97100167729977</v>
      </c>
      <c r="K5" s="102">
        <f>(I5/E5)*100</f>
        <v>157.03653768422203</v>
      </c>
      <c r="L5" s="109">
        <f>(I5/$I$872)*100</f>
        <v>2.8083019773232913</v>
      </c>
    </row>
    <row r="6" spans="1:12" ht="10.5" customHeight="1">
      <c r="A6" s="231"/>
      <c r="B6" s="22"/>
      <c r="C6" s="13"/>
      <c r="D6" s="45" t="s">
        <v>8</v>
      </c>
      <c r="E6" s="75">
        <f>E5-E7</f>
        <v>676067.7400000001</v>
      </c>
      <c r="F6" s="143">
        <v>99.3</v>
      </c>
      <c r="G6" s="75">
        <f>G5-G7</f>
        <v>46100</v>
      </c>
      <c r="H6" s="75">
        <f>H5-H7</f>
        <v>756503.3500000001</v>
      </c>
      <c r="I6" s="75">
        <f>I5-I7</f>
        <v>754322.3999999999</v>
      </c>
      <c r="J6" s="110">
        <f t="shared" si="0"/>
        <v>99.71170649806109</v>
      </c>
      <c r="K6" s="111">
        <f aca="true" t="shared" si="1" ref="K6:K82">(I6/E6)*100</f>
        <v>111.57497324158668</v>
      </c>
      <c r="L6" s="112">
        <f>(I6/$I$872)*100</f>
        <v>1.8668710642097903</v>
      </c>
    </row>
    <row r="7" spans="1:12" ht="9.75" customHeight="1">
      <c r="A7" s="231"/>
      <c r="B7" s="22"/>
      <c r="C7" s="13"/>
      <c r="D7" s="44" t="s">
        <v>126</v>
      </c>
      <c r="E7" s="75">
        <f>E22+E21+E20+E23</f>
        <v>46511.990000000005</v>
      </c>
      <c r="F7" s="143">
        <v>99.5</v>
      </c>
      <c r="G7" s="75">
        <f>G22+G21+G20+G23</f>
        <v>2444326.72</v>
      </c>
      <c r="H7" s="75">
        <f>H22+H21+H20+H23</f>
        <v>464000</v>
      </c>
      <c r="I7" s="75">
        <f>I22+I21+I20+I23</f>
        <v>380391.79</v>
      </c>
      <c r="J7" s="110">
        <f t="shared" si="0"/>
        <v>81.98098922413793</v>
      </c>
      <c r="K7" s="111">
        <f t="shared" si="1"/>
        <v>817.8359816468827</v>
      </c>
      <c r="L7" s="112">
        <f>(I7/$I$872)*100</f>
        <v>0.9414309131135005</v>
      </c>
    </row>
    <row r="8" spans="1:12" ht="11.25" customHeight="1">
      <c r="A8" s="231"/>
      <c r="B8" s="22"/>
      <c r="C8" s="13"/>
      <c r="D8" s="44" t="s">
        <v>130</v>
      </c>
      <c r="E8" s="75">
        <f>E22+E21+E20+E23</f>
        <v>46511.990000000005</v>
      </c>
      <c r="F8" s="143">
        <v>99.5</v>
      </c>
      <c r="G8" s="75">
        <f>G22+G21+G20+G23</f>
        <v>2444326.72</v>
      </c>
      <c r="H8" s="75">
        <f>H22+H21+H20+H23</f>
        <v>464000</v>
      </c>
      <c r="I8" s="75">
        <f>I22+I21+I20+I23</f>
        <v>380391.79</v>
      </c>
      <c r="J8" s="110">
        <f t="shared" si="0"/>
        <v>81.98098922413793</v>
      </c>
      <c r="K8" s="111">
        <f t="shared" si="1"/>
        <v>817.8359816468827</v>
      </c>
      <c r="L8" s="112">
        <f>(I8/$I$872)*100</f>
        <v>0.9414309131135005</v>
      </c>
    </row>
    <row r="9" spans="1:12" ht="30.75" customHeight="1">
      <c r="A9" s="231"/>
      <c r="B9" s="248" t="s">
        <v>10</v>
      </c>
      <c r="C9" s="10"/>
      <c r="D9" s="2" t="s">
        <v>11</v>
      </c>
      <c r="E9" s="76">
        <f>E12+E13+E14+E15+E16+E18+E22+E19+E21+E20+E17+E23</f>
        <v>59790.29000000001</v>
      </c>
      <c r="F9" s="138">
        <v>94.9</v>
      </c>
      <c r="G9" s="76">
        <f>SUM(G12:G23)</f>
        <v>2455426.72</v>
      </c>
      <c r="H9" s="76">
        <f>SUM(H12:H23)</f>
        <v>474600</v>
      </c>
      <c r="I9" s="76">
        <f>SUM(I12:I23)</f>
        <v>389431.83999999997</v>
      </c>
      <c r="J9" s="108">
        <f t="shared" si="0"/>
        <v>82.05474926253686</v>
      </c>
      <c r="K9" s="102">
        <f t="shared" si="1"/>
        <v>651.3295720760009</v>
      </c>
      <c r="L9" s="109">
        <f>(I9/$I$872)*100</f>
        <v>0.9638041155585155</v>
      </c>
    </row>
    <row r="10" spans="1:12" ht="11.25" customHeight="1">
      <c r="A10" s="231"/>
      <c r="B10" s="231"/>
      <c r="C10" s="13"/>
      <c r="D10" s="45" t="s">
        <v>12</v>
      </c>
      <c r="E10" s="75">
        <f>E12+E13+E14+E15+E16+E17+E18+E19</f>
        <v>13278.3</v>
      </c>
      <c r="F10" s="143">
        <v>79.8</v>
      </c>
      <c r="G10" s="75">
        <f>G15+G16+G18+G19</f>
        <v>10850</v>
      </c>
      <c r="H10" s="75">
        <f>H12+H13+H14+H15+H16+H17+H18+H19</f>
        <v>10600</v>
      </c>
      <c r="I10" s="75">
        <f>I12+I13+I14+I15+I16+I17+I18+I19</f>
        <v>9040.05</v>
      </c>
      <c r="J10" s="113">
        <f t="shared" si="0"/>
        <v>85.28349056603773</v>
      </c>
      <c r="K10" s="111">
        <f t="shared" si="1"/>
        <v>68.08138089966336</v>
      </c>
      <c r="L10" s="112"/>
    </row>
    <row r="11" spans="1:12" ht="11.25">
      <c r="A11" s="231"/>
      <c r="B11" s="231"/>
      <c r="C11" s="13"/>
      <c r="D11" s="45" t="s">
        <v>13</v>
      </c>
      <c r="E11" s="75">
        <f>E22+E21+E20+E23</f>
        <v>46511.990000000005</v>
      </c>
      <c r="F11" s="143">
        <v>99.5</v>
      </c>
      <c r="G11" s="75">
        <f>G22+G21+G20+G23</f>
        <v>2444326.72</v>
      </c>
      <c r="H11" s="75">
        <f>H22+H21+H20+H23</f>
        <v>464000</v>
      </c>
      <c r="I11" s="75">
        <f>I22+I21+I20+I23</f>
        <v>380391.79</v>
      </c>
      <c r="J11" s="113">
        <f t="shared" si="0"/>
        <v>81.98098922413793</v>
      </c>
      <c r="K11" s="111">
        <f t="shared" si="1"/>
        <v>817.8359816468827</v>
      </c>
      <c r="L11" s="112">
        <f>(I11/$I$872)*100</f>
        <v>0.9414309131135005</v>
      </c>
    </row>
    <row r="12" spans="1:12" ht="33.75" hidden="1">
      <c r="A12" s="231"/>
      <c r="B12" s="231"/>
      <c r="C12" s="13">
        <v>4110</v>
      </c>
      <c r="D12" s="7" t="s">
        <v>224</v>
      </c>
      <c r="E12" s="75"/>
      <c r="F12" s="143"/>
      <c r="G12" s="75">
        <v>0</v>
      </c>
      <c r="H12" s="75">
        <v>0</v>
      </c>
      <c r="I12" s="75">
        <v>0</v>
      </c>
      <c r="J12" s="113"/>
      <c r="K12" s="111"/>
      <c r="L12" s="112"/>
    </row>
    <row r="13" spans="1:12" ht="22.5" hidden="1">
      <c r="A13" s="231"/>
      <c r="B13" s="231"/>
      <c r="C13" s="13">
        <v>4120</v>
      </c>
      <c r="D13" s="7" t="s">
        <v>60</v>
      </c>
      <c r="E13" s="75"/>
      <c r="F13" s="143"/>
      <c r="G13" s="75">
        <v>0</v>
      </c>
      <c r="H13" s="75">
        <v>0</v>
      </c>
      <c r="I13" s="75"/>
      <c r="J13" s="113"/>
      <c r="K13" s="111"/>
      <c r="L13" s="112"/>
    </row>
    <row r="14" spans="1:12" ht="22.5">
      <c r="A14" s="231"/>
      <c r="B14" s="231"/>
      <c r="C14" s="13">
        <v>4170</v>
      </c>
      <c r="D14" s="7" t="s">
        <v>29</v>
      </c>
      <c r="E14" s="75">
        <v>3505</v>
      </c>
      <c r="F14" s="143"/>
      <c r="G14" s="75">
        <v>0</v>
      </c>
      <c r="H14" s="75">
        <v>0</v>
      </c>
      <c r="I14" s="75">
        <v>0</v>
      </c>
      <c r="J14" s="113"/>
      <c r="K14" s="111"/>
      <c r="L14" s="112"/>
    </row>
    <row r="15" spans="1:12" ht="21.75" customHeight="1">
      <c r="A15" s="231"/>
      <c r="B15" s="231"/>
      <c r="C15" s="11">
        <v>4210</v>
      </c>
      <c r="D15" s="7" t="s">
        <v>14</v>
      </c>
      <c r="E15" s="77"/>
      <c r="F15" s="114"/>
      <c r="G15" s="77">
        <v>0</v>
      </c>
      <c r="H15" s="77">
        <v>0</v>
      </c>
      <c r="I15" s="77"/>
      <c r="J15" s="114"/>
      <c r="K15" s="111"/>
      <c r="L15" s="112">
        <f aca="true" t="shared" si="2" ref="L15:L20">(I15/$I$872)*100</f>
        <v>0</v>
      </c>
    </row>
    <row r="16" spans="1:12" ht="11.25">
      <c r="A16" s="231"/>
      <c r="B16" s="231"/>
      <c r="C16" s="11">
        <v>4260</v>
      </c>
      <c r="D16" s="7" t="s">
        <v>15</v>
      </c>
      <c r="E16" s="77">
        <v>4153</v>
      </c>
      <c r="F16" s="114">
        <v>91</v>
      </c>
      <c r="G16" s="77">
        <v>4500</v>
      </c>
      <c r="H16" s="77">
        <v>4000</v>
      </c>
      <c r="I16" s="77">
        <v>3228.07</v>
      </c>
      <c r="J16" s="115">
        <f aca="true" t="shared" si="3" ref="J16:J26">(I16/H16)*100</f>
        <v>80.70175</v>
      </c>
      <c r="K16" s="111">
        <f t="shared" si="1"/>
        <v>77.72862990609198</v>
      </c>
      <c r="L16" s="112">
        <f t="shared" si="2"/>
        <v>0.007989144265427753</v>
      </c>
    </row>
    <row r="17" spans="1:12" ht="22.5">
      <c r="A17" s="231"/>
      <c r="B17" s="231"/>
      <c r="C17" s="11" t="s">
        <v>16</v>
      </c>
      <c r="D17" s="7" t="s">
        <v>17</v>
      </c>
      <c r="E17" s="77">
        <v>0</v>
      </c>
      <c r="F17" s="114">
        <v>40</v>
      </c>
      <c r="G17" s="77">
        <v>250</v>
      </c>
      <c r="H17" s="77">
        <v>150</v>
      </c>
      <c r="I17" s="77">
        <v>0</v>
      </c>
      <c r="J17" s="115">
        <v>0</v>
      </c>
      <c r="K17" s="111"/>
      <c r="L17" s="112">
        <f t="shared" si="2"/>
        <v>0</v>
      </c>
    </row>
    <row r="18" spans="1:12" ht="12" customHeight="1">
      <c r="A18" s="231"/>
      <c r="B18" s="231"/>
      <c r="C18" s="11" t="s">
        <v>18</v>
      </c>
      <c r="D18" s="7" t="s">
        <v>19</v>
      </c>
      <c r="E18" s="77">
        <v>218.3</v>
      </c>
      <c r="F18" s="114">
        <v>46.5</v>
      </c>
      <c r="G18" s="77">
        <v>350</v>
      </c>
      <c r="H18" s="77">
        <v>450</v>
      </c>
      <c r="I18" s="77">
        <v>409.98</v>
      </c>
      <c r="J18" s="114">
        <f t="shared" si="3"/>
        <v>91.10666666666667</v>
      </c>
      <c r="K18" s="111"/>
      <c r="L18" s="112">
        <f t="shared" si="2"/>
        <v>0.0010146587174194085</v>
      </c>
    </row>
    <row r="19" spans="1:12" ht="45" customHeight="1">
      <c r="A19" s="231"/>
      <c r="B19" s="231"/>
      <c r="C19" s="7">
        <v>4520</v>
      </c>
      <c r="D19" s="7" t="s">
        <v>42</v>
      </c>
      <c r="E19" s="81">
        <v>5402</v>
      </c>
      <c r="F19" s="114">
        <v>83.8</v>
      </c>
      <c r="G19" s="77">
        <v>6000</v>
      </c>
      <c r="H19" s="77">
        <v>6000</v>
      </c>
      <c r="I19" s="81">
        <v>5402</v>
      </c>
      <c r="J19" s="114">
        <f t="shared" si="3"/>
        <v>90.03333333333333</v>
      </c>
      <c r="K19" s="111">
        <f t="shared" si="1"/>
        <v>100</v>
      </c>
      <c r="L19" s="112">
        <f t="shared" si="2"/>
        <v>0.013369399462168018</v>
      </c>
    </row>
    <row r="20" spans="1:12" ht="26.25" customHeight="1">
      <c r="A20" s="231"/>
      <c r="B20" s="231"/>
      <c r="C20" s="7">
        <v>6050</v>
      </c>
      <c r="D20" s="7" t="s">
        <v>225</v>
      </c>
      <c r="E20" s="81">
        <v>27000</v>
      </c>
      <c r="F20" s="114">
        <v>99.6</v>
      </c>
      <c r="G20" s="77">
        <v>48000</v>
      </c>
      <c r="H20" s="77">
        <v>464000</v>
      </c>
      <c r="I20" s="81">
        <v>380391.79</v>
      </c>
      <c r="J20" s="114">
        <f t="shared" si="3"/>
        <v>81.98098922413793</v>
      </c>
      <c r="K20" s="111"/>
      <c r="L20" s="112">
        <f t="shared" si="2"/>
        <v>0.9414309131135005</v>
      </c>
    </row>
    <row r="21" spans="1:12" ht="23.25" customHeight="1">
      <c r="A21" s="231"/>
      <c r="B21" s="231"/>
      <c r="C21" s="7">
        <v>6057</v>
      </c>
      <c r="D21" s="7" t="s">
        <v>225</v>
      </c>
      <c r="E21" s="77"/>
      <c r="F21" s="114"/>
      <c r="G21" s="77">
        <v>1523509.31</v>
      </c>
      <c r="H21" s="77">
        <v>0</v>
      </c>
      <c r="I21" s="77"/>
      <c r="J21" s="114"/>
      <c r="K21" s="111"/>
      <c r="L21" s="112">
        <f aca="true" t="shared" si="4" ref="L21:L29">(I21/$I$872)*100</f>
        <v>0</v>
      </c>
    </row>
    <row r="22" spans="1:12" ht="26.25" customHeight="1">
      <c r="A22" s="231"/>
      <c r="B22" s="231"/>
      <c r="C22" s="7">
        <v>6059</v>
      </c>
      <c r="D22" s="7" t="s">
        <v>225</v>
      </c>
      <c r="E22" s="77"/>
      <c r="F22" s="114">
        <v>53.5</v>
      </c>
      <c r="G22" s="77">
        <v>870817.41</v>
      </c>
      <c r="H22" s="77">
        <v>0</v>
      </c>
      <c r="I22" s="77"/>
      <c r="J22" s="114"/>
      <c r="K22" s="111"/>
      <c r="L22" s="112">
        <f>(I22/$I$872)*100</f>
        <v>0</v>
      </c>
    </row>
    <row r="23" spans="1:9" ht="33.75" customHeight="1">
      <c r="A23" s="231"/>
      <c r="B23" s="231"/>
      <c r="C23" s="6">
        <v>6060</v>
      </c>
      <c r="D23" s="7" t="s">
        <v>216</v>
      </c>
      <c r="E23" s="81">
        <v>19511.99</v>
      </c>
      <c r="G23" s="79">
        <v>2000</v>
      </c>
      <c r="H23" s="77">
        <v>0</v>
      </c>
      <c r="I23" s="81">
        <v>0</v>
      </c>
    </row>
    <row r="24" spans="1:12" ht="13.5" customHeight="1">
      <c r="A24" s="231"/>
      <c r="B24" s="250" t="s">
        <v>21</v>
      </c>
      <c r="C24" s="10"/>
      <c r="D24" s="2" t="s">
        <v>22</v>
      </c>
      <c r="E24" s="76">
        <f>E25</f>
        <v>35524</v>
      </c>
      <c r="F24" s="138">
        <v>96.5</v>
      </c>
      <c r="G24" s="76">
        <f>G25</f>
        <v>35000</v>
      </c>
      <c r="H24" s="76">
        <f>H25</f>
        <v>35000</v>
      </c>
      <c r="I24" s="76">
        <f>I25</f>
        <v>34379</v>
      </c>
      <c r="J24" s="108">
        <f t="shared" si="3"/>
        <v>98.22571428571429</v>
      </c>
      <c r="K24" s="102">
        <f t="shared" si="1"/>
        <v>96.77682693390383</v>
      </c>
      <c r="L24" s="109">
        <f t="shared" si="4"/>
        <v>0.08508452130875126</v>
      </c>
    </row>
    <row r="25" spans="1:12" ht="57" customHeight="1">
      <c r="A25" s="231"/>
      <c r="B25" s="237"/>
      <c r="C25" s="11" t="s">
        <v>23</v>
      </c>
      <c r="D25" s="7" t="s">
        <v>226</v>
      </c>
      <c r="E25" s="77">
        <v>35524</v>
      </c>
      <c r="F25" s="114">
        <v>96.5</v>
      </c>
      <c r="G25" s="77">
        <v>35000</v>
      </c>
      <c r="H25" s="77">
        <v>35000</v>
      </c>
      <c r="I25" s="77">
        <v>34379</v>
      </c>
      <c r="J25" s="114">
        <f t="shared" si="3"/>
        <v>98.22571428571429</v>
      </c>
      <c r="K25" s="111">
        <f t="shared" si="1"/>
        <v>96.77682693390383</v>
      </c>
      <c r="L25" s="112">
        <f t="shared" si="4"/>
        <v>0.08508452130875126</v>
      </c>
    </row>
    <row r="26" spans="1:12" ht="21">
      <c r="A26" s="231"/>
      <c r="B26" s="248" t="s">
        <v>24</v>
      </c>
      <c r="C26" s="10"/>
      <c r="D26" s="2" t="s">
        <v>25</v>
      </c>
      <c r="E26" s="74">
        <f>E28+E30+E32+E27+E31+E29</f>
        <v>627265.4400000001</v>
      </c>
      <c r="F26" s="142">
        <v>100</v>
      </c>
      <c r="G26" s="74">
        <f>G28+G30+G32+G27+G31+G29</f>
        <v>0</v>
      </c>
      <c r="H26" s="74">
        <f>H28+H30+H32+H27+H31+H29</f>
        <v>710903.35</v>
      </c>
      <c r="I26" s="74">
        <f>I28+I30+I32+I27+I31+I29</f>
        <v>710903.35</v>
      </c>
      <c r="J26" s="115">
        <f t="shared" si="3"/>
        <v>100</v>
      </c>
      <c r="K26" s="102">
        <f t="shared" si="1"/>
        <v>113.33373475828668</v>
      </c>
      <c r="L26" s="109">
        <f t="shared" si="4"/>
        <v>1.7594133404560242</v>
      </c>
    </row>
    <row r="27" spans="1:12" ht="24.75" customHeight="1">
      <c r="A27" s="231"/>
      <c r="B27" s="249"/>
      <c r="C27" s="11" t="s">
        <v>38</v>
      </c>
      <c r="D27" s="7" t="s">
        <v>55</v>
      </c>
      <c r="E27" s="78">
        <v>7836.07</v>
      </c>
      <c r="F27" s="145">
        <v>100</v>
      </c>
      <c r="G27" s="78"/>
      <c r="H27" s="78">
        <v>9862.86</v>
      </c>
      <c r="I27" s="78">
        <v>9862.86</v>
      </c>
      <c r="J27" s="115">
        <f aca="true" t="shared" si="5" ref="J27:J32">(I27/H27)*100</f>
        <v>100</v>
      </c>
      <c r="K27" s="111">
        <f t="shared" si="1"/>
        <v>125.86487869557061</v>
      </c>
      <c r="L27" s="112">
        <f t="shared" si="4"/>
        <v>0.02440957333939994</v>
      </c>
    </row>
    <row r="28" spans="1:12" ht="23.25" customHeight="1">
      <c r="A28" s="231"/>
      <c r="B28" s="231"/>
      <c r="C28" s="11" t="s">
        <v>26</v>
      </c>
      <c r="D28" s="7" t="s">
        <v>224</v>
      </c>
      <c r="E28" s="79">
        <v>1347.02</v>
      </c>
      <c r="F28" s="114">
        <v>100</v>
      </c>
      <c r="G28" s="79"/>
      <c r="H28" s="79">
        <v>1695.44</v>
      </c>
      <c r="I28" s="79">
        <v>1695.44</v>
      </c>
      <c r="J28" s="117">
        <f t="shared" si="5"/>
        <v>100</v>
      </c>
      <c r="K28" s="111">
        <f t="shared" si="1"/>
        <v>125.86598565722855</v>
      </c>
      <c r="L28" s="112">
        <f t="shared" si="4"/>
        <v>0.0041960412114287575</v>
      </c>
    </row>
    <row r="29" spans="1:12" ht="45.75" customHeight="1">
      <c r="A29" s="231"/>
      <c r="B29" s="231"/>
      <c r="C29" s="11" t="s">
        <v>27</v>
      </c>
      <c r="D29" s="7" t="s">
        <v>324</v>
      </c>
      <c r="E29" s="79">
        <v>7.92</v>
      </c>
      <c r="F29" s="114">
        <v>100</v>
      </c>
      <c r="G29" s="79"/>
      <c r="H29" s="79">
        <v>19.1</v>
      </c>
      <c r="I29" s="79">
        <v>19.1</v>
      </c>
      <c r="J29" s="117">
        <f t="shared" si="5"/>
        <v>100</v>
      </c>
      <c r="K29" s="111">
        <f t="shared" si="1"/>
        <v>241.16161616161617</v>
      </c>
      <c r="L29" s="112">
        <f t="shared" si="4"/>
        <v>4.727055344824309E-05</v>
      </c>
    </row>
    <row r="30" spans="1:12" ht="22.5" customHeight="1">
      <c r="A30" s="231"/>
      <c r="B30" s="231"/>
      <c r="C30" s="11" t="s">
        <v>30</v>
      </c>
      <c r="D30" s="7" t="s">
        <v>14</v>
      </c>
      <c r="E30" s="77">
        <v>133.52</v>
      </c>
      <c r="F30" s="114">
        <v>100</v>
      </c>
      <c r="G30" s="79"/>
      <c r="H30" s="77">
        <v>205.33</v>
      </c>
      <c r="I30" s="77">
        <v>205.33</v>
      </c>
      <c r="J30" s="115">
        <f t="shared" si="5"/>
        <v>100</v>
      </c>
      <c r="K30" s="111">
        <f t="shared" si="1"/>
        <v>153.78220491312163</v>
      </c>
      <c r="L30" s="112">
        <f aca="true" t="shared" si="6" ref="L30:L40">(I30/$I$872)*100</f>
        <v>0.0005081708240590447</v>
      </c>
    </row>
    <row r="31" spans="1:12" ht="11.25" customHeight="1">
      <c r="A31" s="231"/>
      <c r="B31" s="231"/>
      <c r="C31" s="11" t="s">
        <v>18</v>
      </c>
      <c r="D31" s="7" t="s">
        <v>19</v>
      </c>
      <c r="E31" s="79">
        <v>2974.8</v>
      </c>
      <c r="F31" s="114">
        <v>100</v>
      </c>
      <c r="G31" s="79"/>
      <c r="H31" s="79">
        <v>2156.55</v>
      </c>
      <c r="I31" s="79">
        <v>2156.55</v>
      </c>
      <c r="J31" s="117">
        <f t="shared" si="5"/>
        <v>100</v>
      </c>
      <c r="K31" s="111">
        <f t="shared" si="1"/>
        <v>72.49394917305365</v>
      </c>
      <c r="L31" s="112">
        <f t="shared" si="6"/>
        <v>0.005337241468000452</v>
      </c>
    </row>
    <row r="32" spans="1:12" ht="12.75" customHeight="1">
      <c r="A32" s="231"/>
      <c r="B32" s="231"/>
      <c r="C32" s="13">
        <v>4430</v>
      </c>
      <c r="D32" s="7" t="s">
        <v>32</v>
      </c>
      <c r="E32" s="85">
        <v>614966.11</v>
      </c>
      <c r="F32" s="114">
        <v>100</v>
      </c>
      <c r="G32" s="85"/>
      <c r="H32" s="80">
        <v>696964.07</v>
      </c>
      <c r="I32" s="85">
        <v>696964.07</v>
      </c>
      <c r="J32" s="115">
        <f t="shared" si="5"/>
        <v>100</v>
      </c>
      <c r="K32" s="111">
        <f t="shared" si="1"/>
        <v>113.33373639077445</v>
      </c>
      <c r="L32" s="112">
        <f t="shared" si="6"/>
        <v>1.7249150430596876</v>
      </c>
    </row>
    <row r="33" spans="1:12" ht="20.25" customHeight="1">
      <c r="A33" s="230" t="s">
        <v>33</v>
      </c>
      <c r="B33" s="2"/>
      <c r="C33" s="2"/>
      <c r="D33" s="10" t="s">
        <v>34</v>
      </c>
      <c r="E33" s="76">
        <f>E41+E46+E37</f>
        <v>4302129.1899999995</v>
      </c>
      <c r="F33" s="138">
        <v>98.5</v>
      </c>
      <c r="G33" s="76">
        <f>G41+G46+G37</f>
        <v>16160656.21</v>
      </c>
      <c r="H33" s="76">
        <f>H41+H46+H37</f>
        <v>10900189.59</v>
      </c>
      <c r="I33" s="76">
        <f>I41+I46+I37</f>
        <v>4969401.850000001</v>
      </c>
      <c r="J33" s="118">
        <f aca="true" t="shared" si="7" ref="J33:J40">(I33/H33)*100</f>
        <v>45.59004968646605</v>
      </c>
      <c r="K33" s="102">
        <f t="shared" si="1"/>
        <v>115.51028875541512</v>
      </c>
      <c r="L33" s="109">
        <f t="shared" si="6"/>
        <v>12.298763128598068</v>
      </c>
    </row>
    <row r="34" spans="1:12" ht="11.25">
      <c r="A34" s="231"/>
      <c r="B34" s="2"/>
      <c r="C34" s="2"/>
      <c r="D34" s="51" t="s">
        <v>8</v>
      </c>
      <c r="E34" s="81">
        <f>E33-E35</f>
        <v>502709.2399999993</v>
      </c>
      <c r="F34" s="146">
        <v>93.6</v>
      </c>
      <c r="G34" s="81">
        <f>G33-G35</f>
        <v>446685.3100000005</v>
      </c>
      <c r="H34" s="81">
        <f>H33-H35</f>
        <v>1041891.9800000004</v>
      </c>
      <c r="I34" s="81">
        <f>I33-I35</f>
        <v>966614.3700000006</v>
      </c>
      <c r="J34" s="119">
        <f t="shared" si="7"/>
        <v>92.77491223226426</v>
      </c>
      <c r="K34" s="111">
        <f t="shared" si="1"/>
        <v>192.28100322962075</v>
      </c>
      <c r="L34" s="112">
        <f t="shared" si="6"/>
        <v>2.392272054498683</v>
      </c>
    </row>
    <row r="35" spans="1:12" ht="11.25">
      <c r="A35" s="231"/>
      <c r="B35" s="2"/>
      <c r="C35" s="2"/>
      <c r="D35" s="51" t="s">
        <v>131</v>
      </c>
      <c r="E35" s="81">
        <f>E61+E62+E63+E64+E40+E45+E39+E65</f>
        <v>3799419.95</v>
      </c>
      <c r="F35" s="146">
        <v>99.3</v>
      </c>
      <c r="G35" s="81">
        <f>G61+G62+G63+G64+G40+G45+G39+G65</f>
        <v>15713970.9</v>
      </c>
      <c r="H35" s="81">
        <f>H61+H62+H63+H64+H40+H45+H39+H65</f>
        <v>9858297.61</v>
      </c>
      <c r="I35" s="81">
        <f>I61+I62+I63+I64+I40+I45+I39+I65</f>
        <v>4002787.48</v>
      </c>
      <c r="J35" s="119">
        <f t="shared" si="7"/>
        <v>40.603232305947806</v>
      </c>
      <c r="K35" s="111">
        <f t="shared" si="1"/>
        <v>105.35259415058869</v>
      </c>
      <c r="L35" s="112">
        <f t="shared" si="6"/>
        <v>9.906491074099385</v>
      </c>
    </row>
    <row r="36" spans="1:12" ht="11.25">
      <c r="A36" s="231"/>
      <c r="B36" s="2"/>
      <c r="C36" s="2"/>
      <c r="D36" s="51" t="s">
        <v>132</v>
      </c>
      <c r="E36" s="81">
        <f>E61+E62+E63+E64+E39+E40+E65</f>
        <v>3799419.95</v>
      </c>
      <c r="F36" s="146">
        <v>99.2</v>
      </c>
      <c r="G36" s="81">
        <f>G61+G62+G63+G64+G39+G40+G65</f>
        <v>15638970.9</v>
      </c>
      <c r="H36" s="81">
        <f>H61+H62+H63+H64+H39+H40+H65+H45</f>
        <v>9858297.61</v>
      </c>
      <c r="I36" s="81">
        <f>I61+I62+I63+I64+I39+I40+I65+I45</f>
        <v>4002787.48</v>
      </c>
      <c r="J36" s="119">
        <f t="shared" si="7"/>
        <v>40.603232305947806</v>
      </c>
      <c r="K36" s="111">
        <f t="shared" si="1"/>
        <v>105.35259415058869</v>
      </c>
      <c r="L36" s="112">
        <f t="shared" si="6"/>
        <v>9.906491074099385</v>
      </c>
    </row>
    <row r="37" spans="1:12" ht="21">
      <c r="A37" s="231"/>
      <c r="B37" s="224">
        <v>60013</v>
      </c>
      <c r="C37" s="2"/>
      <c r="D37" s="10" t="s">
        <v>179</v>
      </c>
      <c r="E37" s="82">
        <f>E40+E39</f>
        <v>83123.2</v>
      </c>
      <c r="F37" s="104">
        <v>99.8</v>
      </c>
      <c r="G37" s="82">
        <f>G40+G39</f>
        <v>0</v>
      </c>
      <c r="H37" s="82">
        <f>H40+H39+H38</f>
        <v>377000</v>
      </c>
      <c r="I37" s="82">
        <f>I40+I39+I38</f>
        <v>348333.94</v>
      </c>
      <c r="J37" s="161">
        <f t="shared" si="7"/>
        <v>92.39627055702918</v>
      </c>
      <c r="K37" s="102"/>
      <c r="L37" s="109">
        <f t="shared" si="6"/>
        <v>0.8620910014977539</v>
      </c>
    </row>
    <row r="38" spans="1:12" ht="90.75" customHeight="1">
      <c r="A38" s="231"/>
      <c r="B38" s="240"/>
      <c r="C38" s="7">
        <v>2330</v>
      </c>
      <c r="D38" s="11" t="s">
        <v>307</v>
      </c>
      <c r="E38" s="79"/>
      <c r="F38" s="105"/>
      <c r="G38" s="79"/>
      <c r="H38" s="79">
        <v>200000</v>
      </c>
      <c r="I38" s="79">
        <v>200000</v>
      </c>
      <c r="J38" s="129"/>
      <c r="K38" s="111"/>
      <c r="L38" s="112"/>
    </row>
    <row r="39" spans="1:12" ht="22.5">
      <c r="A39" s="231"/>
      <c r="B39" s="239"/>
      <c r="C39" s="7">
        <v>6050</v>
      </c>
      <c r="D39" s="7" t="s">
        <v>225</v>
      </c>
      <c r="E39" s="79">
        <v>53960.1</v>
      </c>
      <c r="F39" s="105">
        <v>99.9</v>
      </c>
      <c r="G39" s="79">
        <v>0</v>
      </c>
      <c r="H39" s="79">
        <v>108000</v>
      </c>
      <c r="I39" s="79">
        <v>79335</v>
      </c>
      <c r="J39" s="119">
        <f t="shared" si="7"/>
        <v>73.45833333333334</v>
      </c>
      <c r="K39" s="111"/>
      <c r="L39" s="112">
        <f t="shared" si="6"/>
        <v>0.1963460396762495</v>
      </c>
    </row>
    <row r="40" spans="1:12" ht="33.75">
      <c r="A40" s="231"/>
      <c r="B40" s="239"/>
      <c r="C40" s="7">
        <v>6060</v>
      </c>
      <c r="D40" s="7" t="s">
        <v>182</v>
      </c>
      <c r="E40" s="79">
        <v>29163.1</v>
      </c>
      <c r="F40" s="105">
        <v>99.6</v>
      </c>
      <c r="G40" s="79">
        <v>0</v>
      </c>
      <c r="H40" s="79">
        <v>69000</v>
      </c>
      <c r="I40" s="79">
        <v>68998.94</v>
      </c>
      <c r="J40" s="119">
        <f t="shared" si="7"/>
        <v>99.99846376811594</v>
      </c>
      <c r="K40" s="111"/>
      <c r="L40" s="112">
        <f t="shared" si="6"/>
        <v>0.17076534456241457</v>
      </c>
    </row>
    <row r="41" spans="1:12" ht="22.5" customHeight="1">
      <c r="A41" s="231"/>
      <c r="B41" s="224">
        <v>60014</v>
      </c>
      <c r="C41" s="2"/>
      <c r="D41" s="10" t="s">
        <v>35</v>
      </c>
      <c r="E41" s="82">
        <f>E42+E43+E44+E45</f>
        <v>0</v>
      </c>
      <c r="F41" s="104">
        <v>99.7</v>
      </c>
      <c r="G41" s="82">
        <f>G42+G43+G44+G45</f>
        <v>75000</v>
      </c>
      <c r="H41" s="82">
        <f>H42+H43+H44+H45</f>
        <v>152330.6</v>
      </c>
      <c r="I41" s="82">
        <f>I42+I43+I44+I45</f>
        <v>146337.6</v>
      </c>
      <c r="J41" s="109"/>
      <c r="K41" s="102"/>
      <c r="L41" s="112">
        <f aca="true" t="shared" si="8" ref="L41:L46">(I41/$I$872)*100</f>
        <v>0.362170646193069</v>
      </c>
    </row>
    <row r="42" spans="1:12" ht="24" customHeight="1">
      <c r="A42" s="231"/>
      <c r="B42" s="239"/>
      <c r="C42" s="7">
        <v>4210</v>
      </c>
      <c r="D42" s="11" t="s">
        <v>135</v>
      </c>
      <c r="E42" s="79">
        <v>0</v>
      </c>
      <c r="F42" s="105">
        <v>97.4</v>
      </c>
      <c r="G42" s="79"/>
      <c r="H42" s="79">
        <v>20000</v>
      </c>
      <c r="I42" s="79">
        <v>20000</v>
      </c>
      <c r="J42" s="109"/>
      <c r="K42" s="111"/>
      <c r="L42" s="112">
        <f t="shared" si="8"/>
        <v>0.049497961725909</v>
      </c>
    </row>
    <row r="43" spans="1:12" ht="22.5" customHeight="1">
      <c r="A43" s="231"/>
      <c r="B43" s="239"/>
      <c r="C43" s="7" t="s">
        <v>16</v>
      </c>
      <c r="D43" s="11" t="s">
        <v>17</v>
      </c>
      <c r="E43" s="79"/>
      <c r="F43" s="105">
        <v>96</v>
      </c>
      <c r="G43" s="79"/>
      <c r="H43" s="79">
        <v>132330.6</v>
      </c>
      <c r="I43" s="79">
        <v>126337.6</v>
      </c>
      <c r="J43" s="111"/>
      <c r="K43" s="111"/>
      <c r="L43" s="112">
        <f t="shared" si="8"/>
        <v>0.31267268446716</v>
      </c>
    </row>
    <row r="44" spans="1:12" ht="15.75" customHeight="1">
      <c r="A44" s="231"/>
      <c r="B44" s="239"/>
      <c r="C44" s="7" t="s">
        <v>18</v>
      </c>
      <c r="D44" s="11" t="s">
        <v>19</v>
      </c>
      <c r="E44" s="79">
        <v>0</v>
      </c>
      <c r="F44" s="145">
        <v>99</v>
      </c>
      <c r="G44" s="79"/>
      <c r="H44" s="79">
        <v>0</v>
      </c>
      <c r="I44" s="79">
        <v>0</v>
      </c>
      <c r="J44" s="116"/>
      <c r="K44" s="111"/>
      <c r="L44" s="112">
        <f t="shared" si="8"/>
        <v>0</v>
      </c>
    </row>
    <row r="45" spans="1:12" ht="101.25">
      <c r="A45" s="231"/>
      <c r="B45" s="225"/>
      <c r="C45" s="7">
        <v>6620</v>
      </c>
      <c r="D45" s="11" t="s">
        <v>227</v>
      </c>
      <c r="E45" s="79">
        <v>0</v>
      </c>
      <c r="F45" s="145">
        <v>100</v>
      </c>
      <c r="G45" s="79">
        <v>75000</v>
      </c>
      <c r="H45" s="79">
        <v>0</v>
      </c>
      <c r="I45" s="79">
        <v>0</v>
      </c>
      <c r="J45" s="116"/>
      <c r="K45" s="111"/>
      <c r="L45" s="112">
        <f t="shared" si="8"/>
        <v>0</v>
      </c>
    </row>
    <row r="46" spans="1:12" ht="23.25" customHeight="1">
      <c r="A46" s="231"/>
      <c r="B46" s="224" t="s">
        <v>36</v>
      </c>
      <c r="C46" s="2"/>
      <c r="D46" s="10" t="s">
        <v>133</v>
      </c>
      <c r="E46" s="82">
        <f>E47+E48+E49+E50+E51+E52+E53+E55+E57+E61+E56+E60+E63+E62+E64+E54+E58+E65</f>
        <v>4219005.989999999</v>
      </c>
      <c r="F46" s="104">
        <v>98.3</v>
      </c>
      <c r="G46" s="82">
        <f>SUM(G47:G65)</f>
        <v>16085656.21</v>
      </c>
      <c r="H46" s="82">
        <f>SUM(H47:H65)</f>
        <v>10370858.99</v>
      </c>
      <c r="I46" s="82">
        <f>SUM(I47:I65)</f>
        <v>4474730.3100000005</v>
      </c>
      <c r="J46" s="109">
        <f aca="true" t="shared" si="9" ref="J46:J54">(I46/H46)*100</f>
        <v>43.147152172396865</v>
      </c>
      <c r="K46" s="102">
        <f t="shared" si="1"/>
        <v>106.06124572010862</v>
      </c>
      <c r="L46" s="109">
        <f t="shared" si="8"/>
        <v>11.074501480907244</v>
      </c>
    </row>
    <row r="47" spans="1:12" ht="33.75" customHeight="1">
      <c r="A47" s="231"/>
      <c r="B47" s="239"/>
      <c r="C47" s="7" t="s">
        <v>37</v>
      </c>
      <c r="D47" s="11" t="s">
        <v>122</v>
      </c>
      <c r="E47" s="79">
        <v>4542.59</v>
      </c>
      <c r="F47" s="105">
        <v>100</v>
      </c>
      <c r="G47" s="79">
        <v>6000</v>
      </c>
      <c r="H47" s="79">
        <v>3000</v>
      </c>
      <c r="I47" s="79">
        <v>2063.03</v>
      </c>
      <c r="J47" s="111">
        <f t="shared" si="9"/>
        <v>68.76766666666667</v>
      </c>
      <c r="K47" s="111">
        <f t="shared" si="1"/>
        <v>45.415280709903385</v>
      </c>
      <c r="L47" s="120">
        <f aca="true" t="shared" si="10" ref="L47:L56">(I47/$I$872)*100</f>
        <v>0.005105788998970102</v>
      </c>
    </row>
    <row r="48" spans="1:12" ht="21.75" customHeight="1">
      <c r="A48" s="231"/>
      <c r="B48" s="239"/>
      <c r="C48" s="7" t="s">
        <v>38</v>
      </c>
      <c r="D48" s="11" t="s">
        <v>55</v>
      </c>
      <c r="E48" s="79">
        <v>64044.02</v>
      </c>
      <c r="F48" s="105">
        <v>95</v>
      </c>
      <c r="G48" s="79">
        <v>45500</v>
      </c>
      <c r="H48" s="79">
        <v>88500</v>
      </c>
      <c r="I48" s="79">
        <v>76319.58</v>
      </c>
      <c r="J48" s="111">
        <f t="shared" si="9"/>
        <v>86.23681355932203</v>
      </c>
      <c r="K48" s="111">
        <f t="shared" si="1"/>
        <v>119.16737893717477</v>
      </c>
      <c r="L48" s="120">
        <f t="shared" si="10"/>
        <v>0.18888318248887248</v>
      </c>
    </row>
    <row r="49" spans="1:12" ht="21" customHeight="1">
      <c r="A49" s="231"/>
      <c r="B49" s="239"/>
      <c r="C49" s="7" t="s">
        <v>39</v>
      </c>
      <c r="D49" s="11" t="s">
        <v>56</v>
      </c>
      <c r="E49" s="79">
        <v>15248.35</v>
      </c>
      <c r="F49" s="105">
        <v>100</v>
      </c>
      <c r="G49" s="79">
        <v>18000</v>
      </c>
      <c r="H49" s="79">
        <v>9000</v>
      </c>
      <c r="I49" s="79">
        <v>8981.31</v>
      </c>
      <c r="J49" s="111">
        <f t="shared" si="9"/>
        <v>99.79233333333333</v>
      </c>
      <c r="K49" s="111">
        <f t="shared" si="1"/>
        <v>58.90020887505861</v>
      </c>
      <c r="L49" s="120">
        <f t="shared" si="10"/>
        <v>0.022227826931426182</v>
      </c>
    </row>
    <row r="50" spans="1:12" ht="22.5" customHeight="1">
      <c r="A50" s="231"/>
      <c r="B50" s="239"/>
      <c r="C50" s="7" t="s">
        <v>26</v>
      </c>
      <c r="D50" s="11" t="s">
        <v>224</v>
      </c>
      <c r="E50" s="79">
        <v>13448.92</v>
      </c>
      <c r="F50" s="105">
        <v>82</v>
      </c>
      <c r="G50" s="79">
        <v>11750</v>
      </c>
      <c r="H50" s="79">
        <v>18750</v>
      </c>
      <c r="I50" s="79">
        <v>14519.36</v>
      </c>
      <c r="J50" s="111">
        <f t="shared" si="9"/>
        <v>77.43658666666667</v>
      </c>
      <c r="K50" s="111">
        <f t="shared" si="1"/>
        <v>107.95930082118119</v>
      </c>
      <c r="L50" s="120">
        <f t="shared" si="10"/>
        <v>0.0359339362782347</v>
      </c>
    </row>
    <row r="51" spans="1:12" ht="45" customHeight="1">
      <c r="A51" s="231"/>
      <c r="B51" s="239"/>
      <c r="C51" s="7" t="s">
        <v>27</v>
      </c>
      <c r="D51" s="7" t="s">
        <v>324</v>
      </c>
      <c r="E51" s="79">
        <v>2531.81</v>
      </c>
      <c r="F51" s="105">
        <v>100</v>
      </c>
      <c r="G51" s="79">
        <v>2000</v>
      </c>
      <c r="H51" s="79">
        <v>3000</v>
      </c>
      <c r="I51" s="79">
        <v>2369.71</v>
      </c>
      <c r="J51" s="111">
        <f t="shared" si="9"/>
        <v>78.99033333333333</v>
      </c>
      <c r="K51" s="111">
        <f t="shared" si="1"/>
        <v>93.5974658445934</v>
      </c>
      <c r="L51" s="120">
        <f t="shared" si="10"/>
        <v>0.005864790744075189</v>
      </c>
    </row>
    <row r="52" spans="1:12" ht="24" customHeight="1">
      <c r="A52" s="231"/>
      <c r="B52" s="239"/>
      <c r="C52" s="7" t="s">
        <v>28</v>
      </c>
      <c r="D52" s="11" t="s">
        <v>29</v>
      </c>
      <c r="E52" s="79">
        <v>4822.4</v>
      </c>
      <c r="F52" s="105">
        <v>100</v>
      </c>
      <c r="G52" s="79">
        <v>5000</v>
      </c>
      <c r="H52" s="79">
        <v>5000</v>
      </c>
      <c r="I52" s="79">
        <v>3053</v>
      </c>
      <c r="J52" s="112">
        <f t="shared" si="9"/>
        <v>61.06</v>
      </c>
      <c r="K52" s="111">
        <f t="shared" si="1"/>
        <v>63.30872594558726</v>
      </c>
      <c r="L52" s="120">
        <f t="shared" si="10"/>
        <v>0.007555863857460009</v>
      </c>
    </row>
    <row r="53" spans="1:12" ht="24" customHeight="1">
      <c r="A53" s="231"/>
      <c r="B53" s="239"/>
      <c r="C53" s="7" t="s">
        <v>30</v>
      </c>
      <c r="D53" s="11" t="s">
        <v>14</v>
      </c>
      <c r="E53" s="79">
        <v>217776.43</v>
      </c>
      <c r="F53" s="105">
        <v>95.3</v>
      </c>
      <c r="G53" s="79">
        <v>192785.31</v>
      </c>
      <c r="H53" s="79">
        <v>190675.42</v>
      </c>
      <c r="I53" s="79">
        <v>187781.52</v>
      </c>
      <c r="J53" s="112">
        <f t="shared" si="9"/>
        <v>98.48228995640864</v>
      </c>
      <c r="K53" s="111">
        <f t="shared" si="1"/>
        <v>86.2267418012133</v>
      </c>
      <c r="L53" s="109">
        <f t="shared" si="10"/>
        <v>0.46474012448965063</v>
      </c>
    </row>
    <row r="54" spans="1:12" ht="12" customHeight="1">
      <c r="A54" s="231"/>
      <c r="B54" s="239"/>
      <c r="C54" s="7">
        <v>4260</v>
      </c>
      <c r="D54" s="11" t="s">
        <v>15</v>
      </c>
      <c r="E54" s="79">
        <v>2634.5</v>
      </c>
      <c r="F54" s="105">
        <v>96.5</v>
      </c>
      <c r="G54" s="79">
        <v>3200</v>
      </c>
      <c r="H54" s="79">
        <v>4200</v>
      </c>
      <c r="I54" s="79">
        <v>3509.88</v>
      </c>
      <c r="J54" s="112">
        <f t="shared" si="9"/>
        <v>83.56857142857143</v>
      </c>
      <c r="K54" s="111">
        <f t="shared" si="1"/>
        <v>133.2275574112735</v>
      </c>
      <c r="L54" s="109">
        <f t="shared" si="10"/>
        <v>0.008686595295126673</v>
      </c>
    </row>
    <row r="55" spans="1:12" ht="20.25" customHeight="1">
      <c r="A55" s="231"/>
      <c r="B55" s="239"/>
      <c r="C55" s="7" t="s">
        <v>16</v>
      </c>
      <c r="D55" s="11" t="s">
        <v>17</v>
      </c>
      <c r="E55" s="79">
        <v>122485.41</v>
      </c>
      <c r="F55" s="105">
        <v>82.6</v>
      </c>
      <c r="G55" s="79">
        <v>112000</v>
      </c>
      <c r="H55" s="79">
        <v>96800</v>
      </c>
      <c r="I55" s="79">
        <v>92193.03</v>
      </c>
      <c r="J55" s="112">
        <f aca="true" t="shared" si="11" ref="J55:J64">(I55/H55)*100</f>
        <v>95.24073347107438</v>
      </c>
      <c r="K55" s="111">
        <f t="shared" si="1"/>
        <v>75.26858096813326</v>
      </c>
      <c r="L55" s="109">
        <f t="shared" si="10"/>
        <v>0.228168353516779</v>
      </c>
    </row>
    <row r="56" spans="1:12" ht="22.5" customHeight="1">
      <c r="A56" s="231"/>
      <c r="B56" s="239"/>
      <c r="C56" s="7">
        <v>4280</v>
      </c>
      <c r="D56" s="11" t="s">
        <v>63</v>
      </c>
      <c r="E56" s="79">
        <v>220</v>
      </c>
      <c r="F56" s="105">
        <v>93.3</v>
      </c>
      <c r="G56" s="79">
        <v>1000</v>
      </c>
      <c r="H56" s="79">
        <v>1000</v>
      </c>
      <c r="I56" s="79">
        <v>450</v>
      </c>
      <c r="J56" s="112">
        <f t="shared" si="11"/>
        <v>45</v>
      </c>
      <c r="K56" s="111">
        <f t="shared" si="1"/>
        <v>204.54545454545453</v>
      </c>
      <c r="L56" s="112">
        <f t="shared" si="10"/>
        <v>0.0011137041388329524</v>
      </c>
    </row>
    <row r="57" spans="1:12" ht="20.25" customHeight="1">
      <c r="A57" s="231"/>
      <c r="B57" s="239"/>
      <c r="C57" s="7" t="s">
        <v>18</v>
      </c>
      <c r="D57" s="11" t="s">
        <v>19</v>
      </c>
      <c r="E57" s="79">
        <v>54577.78</v>
      </c>
      <c r="F57" s="105">
        <v>98.2</v>
      </c>
      <c r="G57" s="79">
        <v>49000</v>
      </c>
      <c r="H57" s="79">
        <v>266185.96</v>
      </c>
      <c r="I57" s="79">
        <v>226490.22</v>
      </c>
      <c r="J57" s="112">
        <f t="shared" si="11"/>
        <v>85.08721496806217</v>
      </c>
      <c r="K57" s="111">
        <f t="shared" si="1"/>
        <v>414.9861353833007</v>
      </c>
      <c r="L57" s="112">
        <f aca="true" t="shared" si="12" ref="L57:L73">(I57/$I$872)*100</f>
        <v>0.5605402120426354</v>
      </c>
    </row>
    <row r="58" spans="1:12" ht="11.25" customHeight="1" hidden="1">
      <c r="A58" s="231"/>
      <c r="B58" s="239"/>
      <c r="C58" s="7">
        <v>4430</v>
      </c>
      <c r="D58" s="11" t="s">
        <v>32</v>
      </c>
      <c r="E58" s="79"/>
      <c r="F58" s="105">
        <v>0</v>
      </c>
      <c r="G58" s="79">
        <v>0</v>
      </c>
      <c r="H58" s="79"/>
      <c r="I58" s="79"/>
      <c r="J58" s="112"/>
      <c r="K58" s="111"/>
      <c r="L58" s="112">
        <f t="shared" si="12"/>
        <v>0</v>
      </c>
    </row>
    <row r="59" spans="1:12" ht="36" customHeight="1">
      <c r="A59" s="231"/>
      <c r="B59" s="239"/>
      <c r="C59" s="7">
        <v>4440</v>
      </c>
      <c r="D59" s="11" t="s">
        <v>125</v>
      </c>
      <c r="E59" s="79"/>
      <c r="F59" s="105"/>
      <c r="G59" s="79"/>
      <c r="H59" s="79">
        <v>3000</v>
      </c>
      <c r="I59" s="79">
        <v>2300</v>
      </c>
      <c r="J59" s="112"/>
      <c r="K59" s="111"/>
      <c r="L59" s="112"/>
    </row>
    <row r="60" spans="1:12" ht="45.75" customHeight="1">
      <c r="A60" s="231"/>
      <c r="B60" s="239"/>
      <c r="C60" s="7">
        <v>4520</v>
      </c>
      <c r="D60" s="11" t="s">
        <v>42</v>
      </c>
      <c r="E60" s="79">
        <v>377.03</v>
      </c>
      <c r="F60" s="105">
        <v>49.2</v>
      </c>
      <c r="G60" s="79">
        <v>450</v>
      </c>
      <c r="H60" s="79">
        <v>450</v>
      </c>
      <c r="I60" s="79">
        <v>246.13</v>
      </c>
      <c r="J60" s="112">
        <f t="shared" si="11"/>
        <v>54.69555555555555</v>
      </c>
      <c r="K60" s="111">
        <f t="shared" si="1"/>
        <v>65.28127735193486</v>
      </c>
      <c r="L60" s="112">
        <f t="shared" si="12"/>
        <v>0.000609146665979899</v>
      </c>
    </row>
    <row r="61" spans="1:12" ht="22.5" customHeight="1">
      <c r="A61" s="231"/>
      <c r="B61" s="239"/>
      <c r="C61" s="7" t="s">
        <v>43</v>
      </c>
      <c r="D61" s="11" t="s">
        <v>183</v>
      </c>
      <c r="E61" s="79">
        <v>3475869.85</v>
      </c>
      <c r="F61" s="105">
        <v>99.5</v>
      </c>
      <c r="G61" s="79">
        <v>11576970.9</v>
      </c>
      <c r="H61" s="79">
        <v>6414274.1</v>
      </c>
      <c r="I61" s="79">
        <v>1087553.79</v>
      </c>
      <c r="J61" s="112">
        <f t="shared" si="11"/>
        <v>16.955212281932262</v>
      </c>
      <c r="K61" s="111">
        <f t="shared" si="1"/>
        <v>31.288679868148687</v>
      </c>
      <c r="L61" s="112">
        <f t="shared" si="12"/>
        <v>2.6915847936143633</v>
      </c>
    </row>
    <row r="62" spans="1:12" ht="23.25" customHeight="1">
      <c r="A62" s="231"/>
      <c r="B62" s="239"/>
      <c r="C62" s="7">
        <v>6057</v>
      </c>
      <c r="D62" s="11" t="s">
        <v>183</v>
      </c>
      <c r="E62" s="79">
        <v>0</v>
      </c>
      <c r="F62" s="105">
        <v>100</v>
      </c>
      <c r="G62" s="79">
        <v>2554744.5</v>
      </c>
      <c r="H62" s="79">
        <v>1490369</v>
      </c>
      <c r="I62" s="79">
        <v>1384588</v>
      </c>
      <c r="J62" s="112">
        <f t="shared" si="11"/>
        <v>92.90236176410002</v>
      </c>
      <c r="K62" s="111"/>
      <c r="L62" s="112">
        <f t="shared" si="12"/>
        <v>3.426714191507644</v>
      </c>
    </row>
    <row r="63" spans="1:12" ht="22.5" customHeight="1">
      <c r="A63" s="231"/>
      <c r="B63" s="239"/>
      <c r="C63" s="7">
        <v>6059</v>
      </c>
      <c r="D63" s="11" t="s">
        <v>183</v>
      </c>
      <c r="E63" s="79">
        <v>90862.55</v>
      </c>
      <c r="F63" s="105">
        <v>98.3</v>
      </c>
      <c r="G63" s="79">
        <v>1460255.5</v>
      </c>
      <c r="H63" s="79">
        <v>1630000</v>
      </c>
      <c r="I63" s="79">
        <v>1264646.76</v>
      </c>
      <c r="J63" s="112">
        <f t="shared" si="11"/>
        <v>77.58569079754601</v>
      </c>
      <c r="K63" s="111">
        <f t="shared" si="1"/>
        <v>1391.8239802867079</v>
      </c>
      <c r="L63" s="112">
        <f t="shared" si="12"/>
        <v>3.1298718461637405</v>
      </c>
    </row>
    <row r="64" spans="1:12" ht="33" customHeight="1">
      <c r="A64" s="229"/>
      <c r="B64" s="225"/>
      <c r="C64" s="7">
        <v>6060</v>
      </c>
      <c r="D64" s="7" t="s">
        <v>182</v>
      </c>
      <c r="E64" s="79">
        <v>149564.35</v>
      </c>
      <c r="F64" s="105">
        <v>97.2</v>
      </c>
      <c r="G64" s="79">
        <v>47000</v>
      </c>
      <c r="H64" s="79">
        <v>146654.51</v>
      </c>
      <c r="I64" s="79">
        <v>117664.99</v>
      </c>
      <c r="J64" s="112">
        <f t="shared" si="11"/>
        <v>80.23277974881236</v>
      </c>
      <c r="K64" s="111">
        <f t="shared" si="1"/>
        <v>78.67181584381572</v>
      </c>
      <c r="L64" s="112">
        <f t="shared" si="12"/>
        <v>0.29120885857497325</v>
      </c>
    </row>
    <row r="65" spans="1:12" ht="33" customHeight="1">
      <c r="A65" s="227"/>
      <c r="B65" s="70"/>
      <c r="C65" s="7">
        <v>6069</v>
      </c>
      <c r="D65" s="7" t="s">
        <v>182</v>
      </c>
      <c r="E65" s="79">
        <v>0</v>
      </c>
      <c r="F65" s="105">
        <v>97</v>
      </c>
      <c r="G65" s="79">
        <v>0</v>
      </c>
      <c r="H65" s="79">
        <v>0</v>
      </c>
      <c r="I65" s="79">
        <v>0</v>
      </c>
      <c r="J65" s="112"/>
      <c r="K65" s="111"/>
      <c r="L65" s="112">
        <f t="shared" si="12"/>
        <v>0</v>
      </c>
    </row>
    <row r="66" spans="1:12" ht="21">
      <c r="A66" s="230" t="s">
        <v>20</v>
      </c>
      <c r="B66" s="2"/>
      <c r="C66" s="2"/>
      <c r="D66" s="2" t="s">
        <v>44</v>
      </c>
      <c r="E66" s="82">
        <f>E70+E73</f>
        <v>564790.18</v>
      </c>
      <c r="F66" s="104">
        <v>89.1</v>
      </c>
      <c r="G66" s="82">
        <f>G70+G73</f>
        <v>81350</v>
      </c>
      <c r="H66" s="82">
        <f>H70+H73</f>
        <v>321771.56</v>
      </c>
      <c r="I66" s="82">
        <f>I70+I73</f>
        <v>174030.56</v>
      </c>
      <c r="J66" s="109">
        <f aca="true" t="shared" si="13" ref="J66:J73">(I66/H66)*100</f>
        <v>54.08512797091204</v>
      </c>
      <c r="K66" s="102">
        <f t="shared" si="1"/>
        <v>30.813311945331623</v>
      </c>
      <c r="L66" s="109">
        <f t="shared" si="12"/>
        <v>0.43070789990092545</v>
      </c>
    </row>
    <row r="67" spans="1:12" ht="11.25">
      <c r="A67" s="231"/>
      <c r="B67" s="2"/>
      <c r="C67" s="2"/>
      <c r="D67" s="45" t="s">
        <v>8</v>
      </c>
      <c r="E67" s="81">
        <f>E70+E76+E77+E79+E80+E82+E83+E78</f>
        <v>61277.18000000001</v>
      </c>
      <c r="F67" s="146">
        <v>78.7</v>
      </c>
      <c r="G67" s="81">
        <f>G66-G68</f>
        <v>67350</v>
      </c>
      <c r="H67" s="81">
        <f>H66-H68</f>
        <v>132771.56</v>
      </c>
      <c r="I67" s="81">
        <f>I66-I68</f>
        <v>122058.91</v>
      </c>
      <c r="J67" s="119">
        <f t="shared" si="13"/>
        <v>91.93151756294797</v>
      </c>
      <c r="K67" s="111">
        <f t="shared" si="1"/>
        <v>199.19146083419633</v>
      </c>
      <c r="L67" s="109">
        <f t="shared" si="12"/>
        <v>0.30208336277430853</v>
      </c>
    </row>
    <row r="68" spans="1:12" ht="11.25">
      <c r="A68" s="231"/>
      <c r="B68" s="2"/>
      <c r="C68" s="2"/>
      <c r="D68" s="45" t="s">
        <v>131</v>
      </c>
      <c r="E68" s="81">
        <f>E69+E89</f>
        <v>503513</v>
      </c>
      <c r="F68" s="146">
        <v>91.4</v>
      </c>
      <c r="G68" s="81">
        <f>G69+G89</f>
        <v>14000</v>
      </c>
      <c r="H68" s="81">
        <f>H69+H89</f>
        <v>189000</v>
      </c>
      <c r="I68" s="81">
        <f>I69+I89</f>
        <v>51971.65</v>
      </c>
      <c r="J68" s="119">
        <f t="shared" si="13"/>
        <v>27.498227513227512</v>
      </c>
      <c r="K68" s="111">
        <f t="shared" si="1"/>
        <v>10.321808970175548</v>
      </c>
      <c r="L68" s="109">
        <f t="shared" si="12"/>
        <v>0.12862453712661692</v>
      </c>
    </row>
    <row r="69" spans="1:12" ht="11.25">
      <c r="A69" s="231"/>
      <c r="B69" s="2"/>
      <c r="C69" s="2"/>
      <c r="D69" s="45" t="s">
        <v>9</v>
      </c>
      <c r="E69" s="81">
        <f>E84+E87+E85+E86+E88</f>
        <v>503513</v>
      </c>
      <c r="F69" s="146">
        <v>91.2</v>
      </c>
      <c r="G69" s="81">
        <f>G84+G87+G85+G86+G88</f>
        <v>14000</v>
      </c>
      <c r="H69" s="81">
        <f>H84+H87+H85+H86+H88</f>
        <v>189000</v>
      </c>
      <c r="I69" s="81">
        <f>I84+I87+I85+I86+I88</f>
        <v>51971.65</v>
      </c>
      <c r="J69" s="119">
        <f t="shared" si="13"/>
        <v>27.498227513227512</v>
      </c>
      <c r="K69" s="111">
        <f t="shared" si="1"/>
        <v>10.321808970175548</v>
      </c>
      <c r="L69" s="109">
        <f t="shared" si="12"/>
        <v>0.12862453712661692</v>
      </c>
    </row>
    <row r="70" spans="1:12" ht="30.75" customHeight="1">
      <c r="A70" s="231"/>
      <c r="B70" s="224" t="s">
        <v>45</v>
      </c>
      <c r="C70" s="2"/>
      <c r="D70" s="2" t="s">
        <v>228</v>
      </c>
      <c r="E70" s="82">
        <f>E72+E71</f>
        <v>0</v>
      </c>
      <c r="F70" s="104">
        <v>0</v>
      </c>
      <c r="G70" s="82">
        <f>G72+G71</f>
        <v>0</v>
      </c>
      <c r="H70" s="82">
        <f>H72+H71</f>
        <v>0</v>
      </c>
      <c r="I70" s="82">
        <f>I72+I71</f>
        <v>0</v>
      </c>
      <c r="J70" s="109"/>
      <c r="K70" s="102"/>
      <c r="L70" s="121">
        <f t="shared" si="12"/>
        <v>0</v>
      </c>
    </row>
    <row r="71" spans="1:12" ht="22.5">
      <c r="A71" s="231"/>
      <c r="B71" s="240"/>
      <c r="C71" s="7">
        <v>4210</v>
      </c>
      <c r="D71" s="7" t="s">
        <v>14</v>
      </c>
      <c r="E71" s="79"/>
      <c r="F71" s="105"/>
      <c r="G71" s="79">
        <v>0</v>
      </c>
      <c r="H71" s="79">
        <v>0</v>
      </c>
      <c r="I71" s="79">
        <v>0</v>
      </c>
      <c r="J71" s="112"/>
      <c r="K71" s="111"/>
      <c r="L71" s="122"/>
    </row>
    <row r="72" spans="1:12" ht="12.75" customHeight="1">
      <c r="A72" s="231"/>
      <c r="B72" s="247"/>
      <c r="C72" s="7">
        <v>4300</v>
      </c>
      <c r="D72" s="7" t="s">
        <v>19</v>
      </c>
      <c r="E72" s="79"/>
      <c r="F72" s="105">
        <v>0</v>
      </c>
      <c r="G72" s="79">
        <v>0</v>
      </c>
      <c r="H72" s="79">
        <v>0</v>
      </c>
      <c r="I72" s="79">
        <v>0</v>
      </c>
      <c r="J72" s="112"/>
      <c r="K72" s="111"/>
      <c r="L72" s="121">
        <f t="shared" si="12"/>
        <v>0</v>
      </c>
    </row>
    <row r="73" spans="1:12" ht="20.25" customHeight="1">
      <c r="A73" s="231"/>
      <c r="B73" s="224">
        <v>70005</v>
      </c>
      <c r="C73" s="7"/>
      <c r="D73" s="2" t="s">
        <v>229</v>
      </c>
      <c r="E73" s="82">
        <f>E76+E77+E79+E80+E84+E87+E82+E83+E85+E86+E78+E88+E89</f>
        <v>564790.18</v>
      </c>
      <c r="F73" s="104">
        <v>89.1</v>
      </c>
      <c r="G73" s="82">
        <f>SUM(G74:G89)</f>
        <v>81350</v>
      </c>
      <c r="H73" s="82">
        <f>SUM(H74:H89)</f>
        <v>321771.56</v>
      </c>
      <c r="I73" s="82">
        <f>SUM(I74:I89)</f>
        <v>174030.56</v>
      </c>
      <c r="J73" s="109">
        <f t="shared" si="13"/>
        <v>54.08512797091204</v>
      </c>
      <c r="K73" s="102">
        <f t="shared" si="1"/>
        <v>30.813311945331623</v>
      </c>
      <c r="L73" s="109">
        <f t="shared" si="12"/>
        <v>0.43070789990092545</v>
      </c>
    </row>
    <row r="74" spans="1:12" ht="26.25" customHeight="1">
      <c r="A74" s="231"/>
      <c r="B74" s="240"/>
      <c r="C74" s="7" t="s">
        <v>26</v>
      </c>
      <c r="D74" s="11" t="s">
        <v>224</v>
      </c>
      <c r="E74" s="79"/>
      <c r="F74" s="105"/>
      <c r="G74" s="79"/>
      <c r="H74" s="79">
        <v>1100</v>
      </c>
      <c r="I74" s="79">
        <v>1027.96</v>
      </c>
      <c r="J74" s="112"/>
      <c r="K74" s="111"/>
      <c r="L74" s="112"/>
    </row>
    <row r="75" spans="1:12" ht="24" customHeight="1">
      <c r="A75" s="231"/>
      <c r="B75" s="240"/>
      <c r="C75" s="7" t="s">
        <v>28</v>
      </c>
      <c r="D75" s="11" t="s">
        <v>29</v>
      </c>
      <c r="E75" s="79"/>
      <c r="F75" s="105"/>
      <c r="G75" s="79"/>
      <c r="H75" s="79">
        <v>6000</v>
      </c>
      <c r="I75" s="79">
        <v>5980</v>
      </c>
      <c r="J75" s="112"/>
      <c r="K75" s="111"/>
      <c r="L75" s="112"/>
    </row>
    <row r="76" spans="1:12" ht="23.25" customHeight="1">
      <c r="A76" s="231"/>
      <c r="B76" s="240"/>
      <c r="C76" s="7" t="s">
        <v>30</v>
      </c>
      <c r="D76" s="7" t="s">
        <v>14</v>
      </c>
      <c r="E76" s="79">
        <v>1466.43</v>
      </c>
      <c r="F76" s="105">
        <v>50</v>
      </c>
      <c r="G76" s="79">
        <v>700</v>
      </c>
      <c r="H76" s="79">
        <v>19700</v>
      </c>
      <c r="I76" s="79">
        <v>19415.3</v>
      </c>
      <c r="J76" s="111">
        <f aca="true" t="shared" si="14" ref="J76:J84">(I76/H76)*100</f>
        <v>98.55482233502538</v>
      </c>
      <c r="K76" s="111">
        <f t="shared" si="1"/>
        <v>1323.984097433904</v>
      </c>
      <c r="L76" s="120">
        <f aca="true" t="shared" si="15" ref="L76:L86">(I76/$I$872)*100</f>
        <v>0.04805088881485204</v>
      </c>
    </row>
    <row r="77" spans="1:12" ht="12.75" customHeight="1">
      <c r="A77" s="231"/>
      <c r="B77" s="240"/>
      <c r="C77" s="7" t="s">
        <v>31</v>
      </c>
      <c r="D77" s="7" t="s">
        <v>15</v>
      </c>
      <c r="E77" s="79">
        <v>564.01</v>
      </c>
      <c r="F77" s="105">
        <v>55.4</v>
      </c>
      <c r="G77" s="79">
        <v>700</v>
      </c>
      <c r="H77" s="79">
        <v>1700</v>
      </c>
      <c r="I77" s="79">
        <v>1145.38</v>
      </c>
      <c r="J77" s="112">
        <f t="shared" si="14"/>
        <v>67.37529411764707</v>
      </c>
      <c r="K77" s="111">
        <f t="shared" si="1"/>
        <v>203.07795961064522</v>
      </c>
      <c r="L77" s="120">
        <f t="shared" si="15"/>
        <v>0.0028346987700810823</v>
      </c>
    </row>
    <row r="78" spans="1:12" ht="22.5" customHeight="1">
      <c r="A78" s="231"/>
      <c r="B78" s="240"/>
      <c r="C78" s="7">
        <v>4270</v>
      </c>
      <c r="D78" s="7" t="s">
        <v>17</v>
      </c>
      <c r="E78" s="79">
        <v>799.5</v>
      </c>
      <c r="F78" s="105">
        <v>63.8</v>
      </c>
      <c r="G78" s="79">
        <v>1200</v>
      </c>
      <c r="H78" s="79">
        <v>7022.42</v>
      </c>
      <c r="I78" s="79">
        <v>4000</v>
      </c>
      <c r="J78" s="112">
        <f t="shared" si="14"/>
        <v>56.960421051432405</v>
      </c>
      <c r="K78" s="111"/>
      <c r="L78" s="120">
        <f t="shared" si="15"/>
        <v>0.009899592345181799</v>
      </c>
    </row>
    <row r="79" spans="1:12" ht="13.5" customHeight="1">
      <c r="A79" s="231"/>
      <c r="B79" s="240"/>
      <c r="C79" s="7" t="s">
        <v>18</v>
      </c>
      <c r="D79" s="7" t="s">
        <v>19</v>
      </c>
      <c r="E79" s="79">
        <v>49874.47</v>
      </c>
      <c r="F79" s="105">
        <v>83.2</v>
      </c>
      <c r="G79" s="79">
        <v>54300</v>
      </c>
      <c r="H79" s="79">
        <v>88999.14</v>
      </c>
      <c r="I79" s="79">
        <v>83835.77</v>
      </c>
      <c r="J79" s="112">
        <f t="shared" si="14"/>
        <v>94.1984046137974</v>
      </c>
      <c r="K79" s="111">
        <f t="shared" si="1"/>
        <v>168.09355568089245</v>
      </c>
      <c r="L79" s="123">
        <f t="shared" si="15"/>
        <v>0.20748498673610546</v>
      </c>
    </row>
    <row r="80" spans="1:12" ht="12.75" customHeight="1">
      <c r="A80" s="231"/>
      <c r="B80" s="240"/>
      <c r="C80" s="7" t="s">
        <v>46</v>
      </c>
      <c r="D80" s="7" t="s">
        <v>32</v>
      </c>
      <c r="E80" s="79">
        <v>3080.89</v>
      </c>
      <c r="F80" s="105">
        <v>71.9</v>
      </c>
      <c r="G80" s="79">
        <v>3400</v>
      </c>
      <c r="H80" s="79">
        <v>1900</v>
      </c>
      <c r="I80" s="79">
        <v>1620</v>
      </c>
      <c r="J80" s="112">
        <f t="shared" si="14"/>
        <v>85.26315789473684</v>
      </c>
      <c r="K80" s="111">
        <f t="shared" si="1"/>
        <v>52.58220838783598</v>
      </c>
      <c r="L80" s="120">
        <f t="shared" si="15"/>
        <v>0.004009334899798629</v>
      </c>
    </row>
    <row r="81" spans="1:12" ht="24" customHeight="1">
      <c r="A81" s="231"/>
      <c r="B81" s="240"/>
      <c r="C81" s="7">
        <v>4510</v>
      </c>
      <c r="D81" s="7" t="s">
        <v>311</v>
      </c>
      <c r="E81" s="79"/>
      <c r="F81" s="105"/>
      <c r="G81" s="79"/>
      <c r="H81" s="79">
        <v>1000</v>
      </c>
      <c r="I81" s="79">
        <v>883.8</v>
      </c>
      <c r="J81" s="112">
        <f t="shared" si="14"/>
        <v>88.38</v>
      </c>
      <c r="K81" s="111"/>
      <c r="L81" s="120">
        <f t="shared" si="15"/>
        <v>0.0021873149286679183</v>
      </c>
    </row>
    <row r="82" spans="1:12" ht="42.75" customHeight="1">
      <c r="A82" s="231"/>
      <c r="B82" s="240"/>
      <c r="C82" s="7">
        <v>4520</v>
      </c>
      <c r="D82" s="11" t="s">
        <v>42</v>
      </c>
      <c r="E82" s="79">
        <v>166.66</v>
      </c>
      <c r="F82" s="105">
        <v>92.6</v>
      </c>
      <c r="G82" s="79">
        <v>50</v>
      </c>
      <c r="H82" s="79">
        <v>1150</v>
      </c>
      <c r="I82" s="79">
        <v>126</v>
      </c>
      <c r="J82" s="112">
        <f t="shared" si="14"/>
        <v>10.956521739130434</v>
      </c>
      <c r="K82" s="111">
        <f t="shared" si="1"/>
        <v>75.60302412096483</v>
      </c>
      <c r="L82" s="120">
        <f t="shared" si="15"/>
        <v>0.00031183715887322667</v>
      </c>
    </row>
    <row r="83" spans="1:12" ht="37.5" customHeight="1">
      <c r="A83" s="231"/>
      <c r="B83" s="240"/>
      <c r="C83" s="7">
        <v>4610</v>
      </c>
      <c r="D83" s="7" t="s">
        <v>136</v>
      </c>
      <c r="E83" s="79">
        <v>5325.22</v>
      </c>
      <c r="F83" s="105">
        <v>94.6</v>
      </c>
      <c r="G83" s="79">
        <v>7000</v>
      </c>
      <c r="H83" s="79">
        <v>4200</v>
      </c>
      <c r="I83" s="79">
        <v>4024.7</v>
      </c>
      <c r="J83" s="112">
        <f t="shared" si="14"/>
        <v>95.82619047619048</v>
      </c>
      <c r="K83" s="111"/>
      <c r="L83" s="112">
        <f t="shared" si="15"/>
        <v>0.009960722327913295</v>
      </c>
    </row>
    <row r="84" spans="1:12" ht="22.5" customHeight="1">
      <c r="A84" s="231"/>
      <c r="B84" s="240"/>
      <c r="C84" s="7" t="s">
        <v>43</v>
      </c>
      <c r="D84" s="7" t="s">
        <v>183</v>
      </c>
      <c r="E84" s="79">
        <v>148460.47</v>
      </c>
      <c r="F84" s="105">
        <v>84.1</v>
      </c>
      <c r="G84" s="79">
        <v>9000</v>
      </c>
      <c r="H84" s="79">
        <v>119000</v>
      </c>
      <c r="I84" s="79">
        <v>42336.15</v>
      </c>
      <c r="J84" s="112">
        <f t="shared" si="14"/>
        <v>35.57659663865546</v>
      </c>
      <c r="K84" s="111">
        <f>(I84/E84)*100</f>
        <v>28.5167829523913</v>
      </c>
      <c r="L84" s="112">
        <f t="shared" si="15"/>
        <v>0.1047776566161171</v>
      </c>
    </row>
    <row r="85" spans="1:12" ht="21.75" customHeight="1">
      <c r="A85" s="231"/>
      <c r="B85" s="240"/>
      <c r="C85" s="7">
        <v>6057</v>
      </c>
      <c r="D85" s="7" t="s">
        <v>183</v>
      </c>
      <c r="E85" s="79">
        <v>0</v>
      </c>
      <c r="F85" s="105">
        <v>86.3</v>
      </c>
      <c r="G85" s="79">
        <v>0</v>
      </c>
      <c r="H85" s="79">
        <v>0</v>
      </c>
      <c r="I85" s="79">
        <v>0</v>
      </c>
      <c r="J85" s="112"/>
      <c r="K85" s="111"/>
      <c r="L85" s="112">
        <f t="shared" si="15"/>
        <v>0</v>
      </c>
    </row>
    <row r="86" spans="1:12" ht="24.75" customHeight="1">
      <c r="A86" s="231"/>
      <c r="B86" s="240"/>
      <c r="C86" s="7">
        <v>6059</v>
      </c>
      <c r="D86" s="7" t="s">
        <v>183</v>
      </c>
      <c r="E86" s="79">
        <v>0</v>
      </c>
      <c r="F86" s="105">
        <v>96</v>
      </c>
      <c r="G86" s="79">
        <v>0</v>
      </c>
      <c r="H86" s="79">
        <v>0</v>
      </c>
      <c r="I86" s="79">
        <v>0</v>
      </c>
      <c r="J86" s="112"/>
      <c r="K86" s="111"/>
      <c r="L86" s="112">
        <f t="shared" si="15"/>
        <v>0</v>
      </c>
    </row>
    <row r="87" spans="1:12" ht="33.75" customHeight="1">
      <c r="A87" s="231"/>
      <c r="B87" s="240"/>
      <c r="C87" s="7" t="s">
        <v>47</v>
      </c>
      <c r="D87" s="7" t="s">
        <v>182</v>
      </c>
      <c r="E87" s="79">
        <v>355052.53</v>
      </c>
      <c r="F87" s="105">
        <v>96.6</v>
      </c>
      <c r="G87" s="79">
        <v>5000</v>
      </c>
      <c r="H87" s="79">
        <v>70000</v>
      </c>
      <c r="I87" s="79">
        <v>9635.5</v>
      </c>
      <c r="J87" s="112">
        <f>(I87/H87)*100</f>
        <v>13.764999999999999</v>
      </c>
      <c r="K87" s="111">
        <f>(I87/E87)*100</f>
        <v>2.7138237826385856</v>
      </c>
      <c r="L87" s="112">
        <f aca="true" t="shared" si="16" ref="L87:L95">(I87/$I$872)*100</f>
        <v>0.023846880510499806</v>
      </c>
    </row>
    <row r="88" spans="1:12" ht="33.75">
      <c r="A88" s="229"/>
      <c r="B88" s="239"/>
      <c r="C88" s="7">
        <v>6069</v>
      </c>
      <c r="D88" s="7" t="s">
        <v>325</v>
      </c>
      <c r="E88" s="79"/>
      <c r="F88" s="105">
        <v>0</v>
      </c>
      <c r="G88" s="79">
        <v>0</v>
      </c>
      <c r="H88" s="79">
        <v>0</v>
      </c>
      <c r="I88" s="79">
        <v>0</v>
      </c>
      <c r="J88" s="112"/>
      <c r="K88" s="111"/>
      <c r="L88" s="112">
        <f t="shared" si="16"/>
        <v>0</v>
      </c>
    </row>
    <row r="89" spans="1:12" ht="101.25" customHeight="1" hidden="1">
      <c r="A89" s="227"/>
      <c r="B89" s="225"/>
      <c r="C89" s="7">
        <v>6300</v>
      </c>
      <c r="D89" s="7" t="s">
        <v>230</v>
      </c>
      <c r="E89" s="79"/>
      <c r="F89" s="105">
        <v>100</v>
      </c>
      <c r="G89" s="79">
        <v>0</v>
      </c>
      <c r="H89" s="79"/>
      <c r="I89" s="79"/>
      <c r="J89" s="112"/>
      <c r="K89" s="111"/>
      <c r="L89" s="112">
        <f t="shared" si="16"/>
        <v>0</v>
      </c>
    </row>
    <row r="90" spans="1:12" ht="21">
      <c r="A90" s="236" t="s">
        <v>48</v>
      </c>
      <c r="B90" s="2"/>
      <c r="C90" s="2"/>
      <c r="D90" s="2" t="s">
        <v>49</v>
      </c>
      <c r="E90" s="76">
        <f>E93+E95</f>
        <v>25021.41</v>
      </c>
      <c r="F90" s="138">
        <v>95.7</v>
      </c>
      <c r="G90" s="76">
        <f>G93+G95</f>
        <v>26900</v>
      </c>
      <c r="H90" s="76">
        <f>H93+H95</f>
        <v>169600</v>
      </c>
      <c r="I90" s="76">
        <f>I93+I95</f>
        <v>147339.83</v>
      </c>
      <c r="J90" s="118">
        <f aca="true" t="shared" si="17" ref="J90:J97">(I90/H90)*100</f>
        <v>86.87489976415094</v>
      </c>
      <c r="K90" s="102">
        <f>(I90/E90)*100</f>
        <v>588.8550245569694</v>
      </c>
      <c r="L90" s="122">
        <f t="shared" si="16"/>
        <v>0.36465106330209685</v>
      </c>
    </row>
    <row r="91" spans="1:12" ht="11.25">
      <c r="A91" s="236"/>
      <c r="B91" s="43"/>
      <c r="C91" s="2"/>
      <c r="D91" s="7" t="s">
        <v>12</v>
      </c>
      <c r="E91" s="76">
        <f>E90-E92</f>
        <v>25021.41</v>
      </c>
      <c r="F91" s="138">
        <v>95.7</v>
      </c>
      <c r="G91" s="76">
        <f>G90-G92</f>
        <v>26900</v>
      </c>
      <c r="H91" s="76">
        <f>H90-H92</f>
        <v>169600</v>
      </c>
      <c r="I91" s="76">
        <f>I90-I92</f>
        <v>147339.83</v>
      </c>
      <c r="J91" s="118">
        <f t="shared" si="17"/>
        <v>86.87489976415094</v>
      </c>
      <c r="K91" s="102">
        <f>(I91/E91)*100</f>
        <v>588.8550245569694</v>
      </c>
      <c r="L91" s="122">
        <f t="shared" si="16"/>
        <v>0.36465106330209685</v>
      </c>
    </row>
    <row r="92" spans="1:12" ht="11.25">
      <c r="A92" s="236"/>
      <c r="B92" s="43"/>
      <c r="C92" s="2"/>
      <c r="D92" s="7" t="s">
        <v>13</v>
      </c>
      <c r="E92" s="76"/>
      <c r="F92" s="138"/>
      <c r="G92" s="76"/>
      <c r="H92" s="76"/>
      <c r="I92" s="76"/>
      <c r="J92" s="118"/>
      <c r="K92" s="102"/>
      <c r="L92" s="122">
        <f t="shared" si="16"/>
        <v>0</v>
      </c>
    </row>
    <row r="93" spans="1:12" ht="33" customHeight="1">
      <c r="A93" s="233"/>
      <c r="B93" s="224">
        <v>71004</v>
      </c>
      <c r="C93" s="2"/>
      <c r="D93" s="2" t="s">
        <v>50</v>
      </c>
      <c r="E93" s="76">
        <f>E94</f>
        <v>21121.41</v>
      </c>
      <c r="F93" s="138">
        <v>95</v>
      </c>
      <c r="G93" s="76">
        <f>G94</f>
        <v>23000</v>
      </c>
      <c r="H93" s="76">
        <f>H94</f>
        <v>166000</v>
      </c>
      <c r="I93" s="76">
        <f>I94</f>
        <v>143739.84</v>
      </c>
      <c r="J93" s="106">
        <f t="shared" si="17"/>
        <v>86.59026506024095</v>
      </c>
      <c r="K93" s="102">
        <f>(I93/E93)*100</f>
        <v>680.5409297958801</v>
      </c>
      <c r="L93" s="122">
        <f t="shared" si="16"/>
        <v>0.3557414549404141</v>
      </c>
    </row>
    <row r="94" spans="1:12" ht="22.5">
      <c r="A94" s="233"/>
      <c r="B94" s="238"/>
      <c r="C94" s="7">
        <v>4300</v>
      </c>
      <c r="D94" s="7" t="s">
        <v>19</v>
      </c>
      <c r="E94" s="77">
        <v>21121.41</v>
      </c>
      <c r="F94" s="138">
        <v>95.3</v>
      </c>
      <c r="G94" s="77">
        <v>23000</v>
      </c>
      <c r="H94" s="77">
        <v>166000</v>
      </c>
      <c r="I94" s="77">
        <v>143739.84</v>
      </c>
      <c r="J94" s="120">
        <f t="shared" si="17"/>
        <v>86.59026506024095</v>
      </c>
      <c r="K94" s="111">
        <f>(I94/E94)*100</f>
        <v>680.5409297958801</v>
      </c>
      <c r="L94" s="122">
        <f t="shared" si="16"/>
        <v>0.3557414549404141</v>
      </c>
    </row>
    <row r="95" spans="1:12" ht="11.25">
      <c r="A95" s="233"/>
      <c r="B95" s="234">
        <v>71035</v>
      </c>
      <c r="C95" s="2"/>
      <c r="D95" s="2" t="s">
        <v>51</v>
      </c>
      <c r="E95" s="76">
        <f>E96+E97</f>
        <v>3900</v>
      </c>
      <c r="F95" s="138">
        <v>100</v>
      </c>
      <c r="G95" s="76">
        <f>G96+G97</f>
        <v>3900</v>
      </c>
      <c r="H95" s="76">
        <f>H96+H97</f>
        <v>3600</v>
      </c>
      <c r="I95" s="76">
        <f>I96+I97</f>
        <v>3599.99</v>
      </c>
      <c r="J95" s="118">
        <f t="shared" si="17"/>
        <v>99.99972222222222</v>
      </c>
      <c r="K95" s="102">
        <f>(I95/E95)*100</f>
        <v>92.3074358974359</v>
      </c>
      <c r="L95" s="122">
        <f t="shared" si="16"/>
        <v>0.008909608361682754</v>
      </c>
    </row>
    <row r="96" spans="1:12" ht="22.5" customHeight="1">
      <c r="A96" s="233"/>
      <c r="B96" s="237"/>
      <c r="C96" s="7">
        <v>4210</v>
      </c>
      <c r="D96" s="7" t="s">
        <v>14</v>
      </c>
      <c r="E96" s="77"/>
      <c r="F96" s="138"/>
      <c r="G96" s="77">
        <v>1950</v>
      </c>
      <c r="H96" s="77">
        <v>600</v>
      </c>
      <c r="I96" s="77">
        <v>599.99</v>
      </c>
      <c r="J96" s="120"/>
      <c r="K96" s="111"/>
      <c r="L96" s="112"/>
    </row>
    <row r="97" spans="1:12" ht="20.25" customHeight="1">
      <c r="A97" s="233"/>
      <c r="B97" s="237"/>
      <c r="C97" s="7">
        <v>4300</v>
      </c>
      <c r="D97" s="7" t="s">
        <v>19</v>
      </c>
      <c r="E97" s="77">
        <v>3900</v>
      </c>
      <c r="F97" s="105">
        <v>100</v>
      </c>
      <c r="G97" s="77">
        <v>1950</v>
      </c>
      <c r="H97" s="77">
        <v>3000</v>
      </c>
      <c r="I97" s="77">
        <v>3000</v>
      </c>
      <c r="J97" s="120">
        <f t="shared" si="17"/>
        <v>100</v>
      </c>
      <c r="K97" s="111">
        <f aca="true" t="shared" si="18" ref="K97:K111">(I97/E97)*100</f>
        <v>76.92307692307693</v>
      </c>
      <c r="L97" s="109">
        <f>(I97/$I$872)*100</f>
        <v>0.007424694258886348</v>
      </c>
    </row>
    <row r="98" spans="1:12" ht="21">
      <c r="A98" s="230" t="s">
        <v>52</v>
      </c>
      <c r="B98" s="13"/>
      <c r="C98" s="2"/>
      <c r="D98" s="2" t="s">
        <v>53</v>
      </c>
      <c r="E98" s="76">
        <f>E101+E109+E116+E173+E144+E152+E154</f>
        <v>4169567.8499999996</v>
      </c>
      <c r="F98" s="138">
        <v>93.4</v>
      </c>
      <c r="G98" s="76">
        <f>G101+G109+G116+G173+G144+G152+G154</f>
        <v>4718383</v>
      </c>
      <c r="H98" s="76">
        <f>H101+H109+H116+H173+H144+H152+H154</f>
        <v>6490406.02</v>
      </c>
      <c r="I98" s="76">
        <f>I101+I109+I116+I173+I144+I152+I154</f>
        <v>4582776.76</v>
      </c>
      <c r="J98" s="118">
        <f aca="true" t="shared" si="19" ref="J98:J107">(I98/H98)*100</f>
        <v>70.6084757390879</v>
      </c>
      <c r="K98" s="102">
        <f t="shared" si="18"/>
        <v>109.91011358647155</v>
      </c>
      <c r="L98" s="109">
        <f>(I98/$I$872)*100</f>
        <v>11.34190543324326</v>
      </c>
    </row>
    <row r="99" spans="1:12" ht="11.25">
      <c r="A99" s="231"/>
      <c r="B99" s="13"/>
      <c r="C99" s="2"/>
      <c r="D99" s="45" t="s">
        <v>8</v>
      </c>
      <c r="E99" s="81">
        <f>E101+E109+E116-E143+E173+E144+E152+E154-E185-E140-E141</f>
        <v>4151267.8499999996</v>
      </c>
      <c r="F99" s="146">
        <v>93.6</v>
      </c>
      <c r="G99" s="81">
        <f>G98-G100</f>
        <v>4670083</v>
      </c>
      <c r="H99" s="81">
        <f>H98-H100</f>
        <v>4736345.879999999</v>
      </c>
      <c r="I99" s="81">
        <f>I98-I100</f>
        <v>4566977.76</v>
      </c>
      <c r="J99" s="112">
        <f t="shared" si="19"/>
        <v>96.42407619098968</v>
      </c>
      <c r="K99" s="111">
        <f t="shared" si="18"/>
        <v>110.01404691340262</v>
      </c>
      <c r="L99" s="112">
        <f>(I99/$I$872)*100</f>
        <v>11.30280451837788</v>
      </c>
    </row>
    <row r="100" spans="1:12" ht="11.25">
      <c r="A100" s="231"/>
      <c r="B100" s="13"/>
      <c r="C100" s="2"/>
      <c r="D100" s="45" t="s">
        <v>9</v>
      </c>
      <c r="E100" s="81">
        <f>E143+E185+E140+E141</f>
        <v>18300</v>
      </c>
      <c r="F100" s="146">
        <v>70</v>
      </c>
      <c r="G100" s="81">
        <f>G143+G185+G140+G141+G115+G142</f>
        <v>48300</v>
      </c>
      <c r="H100" s="81">
        <f>H143+H185+H140+H141+H115+H142</f>
        <v>1754060.1400000001</v>
      </c>
      <c r="I100" s="81">
        <f>I143+I185+I140+I141+I115+I142</f>
        <v>15799</v>
      </c>
      <c r="J100" s="124">
        <f t="shared" si="19"/>
        <v>0.9007102800933608</v>
      </c>
      <c r="K100" s="111">
        <f t="shared" si="18"/>
        <v>86.33333333333333</v>
      </c>
      <c r="L100" s="112"/>
    </row>
    <row r="101" spans="1:12" ht="22.5" customHeight="1">
      <c r="A101" s="231"/>
      <c r="B101" s="226">
        <v>75011</v>
      </c>
      <c r="C101" s="2"/>
      <c r="D101" s="2" t="s">
        <v>54</v>
      </c>
      <c r="E101" s="76">
        <f>E102+E103+E104+E105+E108+E106+E107</f>
        <v>171814.69999999998</v>
      </c>
      <c r="F101" s="138">
        <v>88.8</v>
      </c>
      <c r="G101" s="76">
        <f>G102+G103+G104+G105+G108+G106+G107</f>
        <v>181193</v>
      </c>
      <c r="H101" s="76">
        <f>H102+H103+H104+H105+H108+H106+H107</f>
        <v>189140.69</v>
      </c>
      <c r="I101" s="76">
        <f>I102+I103+I104+I105+I108+I106+I107</f>
        <v>182373.58</v>
      </c>
      <c r="J101" s="118">
        <f t="shared" si="19"/>
        <v>96.42218181608621</v>
      </c>
      <c r="K101" s="102">
        <f t="shared" si="18"/>
        <v>106.14550443006333</v>
      </c>
      <c r="L101" s="109">
        <f>(I101/$I$872)*100</f>
        <v>0.45135602413285003</v>
      </c>
    </row>
    <row r="102" spans="1:12" ht="22.5">
      <c r="A102" s="231"/>
      <c r="B102" s="231"/>
      <c r="C102" s="7" t="s">
        <v>38</v>
      </c>
      <c r="D102" s="7" t="s">
        <v>55</v>
      </c>
      <c r="E102" s="77">
        <v>125451.63</v>
      </c>
      <c r="F102" s="147">
        <v>93</v>
      </c>
      <c r="G102" s="77">
        <v>130592</v>
      </c>
      <c r="H102" s="77">
        <v>140742.03</v>
      </c>
      <c r="I102" s="77">
        <v>137418.23</v>
      </c>
      <c r="J102" s="125">
        <f t="shared" si="19"/>
        <v>97.63837426531364</v>
      </c>
      <c r="K102" s="111">
        <f t="shared" si="18"/>
        <v>109.53881587668491</v>
      </c>
      <c r="L102" s="120">
        <f aca="true" t="shared" si="20" ref="L102:L111">(I102/$I$872)*100</f>
        <v>0.340096114449108</v>
      </c>
    </row>
    <row r="103" spans="1:12" ht="20.25" customHeight="1">
      <c r="A103" s="231"/>
      <c r="B103" s="231"/>
      <c r="C103" s="7">
        <v>4040</v>
      </c>
      <c r="D103" s="7" t="s">
        <v>56</v>
      </c>
      <c r="E103" s="77">
        <v>9455.85</v>
      </c>
      <c r="F103" s="147">
        <v>93.9</v>
      </c>
      <c r="G103" s="77">
        <v>10924</v>
      </c>
      <c r="H103" s="77">
        <v>10228.2</v>
      </c>
      <c r="I103" s="77">
        <v>10228.2</v>
      </c>
      <c r="J103" s="120">
        <f t="shared" si="19"/>
        <v>100</v>
      </c>
      <c r="K103" s="111">
        <f t="shared" si="18"/>
        <v>108.16795951712433</v>
      </c>
      <c r="L103" s="120">
        <f t="shared" si="20"/>
        <v>0.02531375260624712</v>
      </c>
    </row>
    <row r="104" spans="1:12" ht="21" customHeight="1">
      <c r="A104" s="231"/>
      <c r="B104" s="231"/>
      <c r="C104" s="7">
        <v>4110</v>
      </c>
      <c r="D104" s="7" t="s">
        <v>231</v>
      </c>
      <c r="E104" s="77">
        <v>23427.18</v>
      </c>
      <c r="F104" s="147">
        <v>79.6</v>
      </c>
      <c r="G104" s="77">
        <v>24210</v>
      </c>
      <c r="H104" s="77">
        <v>27205.01</v>
      </c>
      <c r="I104" s="77">
        <v>25166.59</v>
      </c>
      <c r="J104" s="120">
        <f t="shared" si="19"/>
        <v>92.50718893321488</v>
      </c>
      <c r="K104" s="111">
        <f t="shared" si="18"/>
        <v>107.42475193343799</v>
      </c>
      <c r="L104" s="120">
        <f t="shared" si="20"/>
        <v>0.062284745429582206</v>
      </c>
    </row>
    <row r="105" spans="1:12" ht="12.75" customHeight="1">
      <c r="A105" s="231"/>
      <c r="B105" s="231"/>
      <c r="C105" s="7">
        <v>4120</v>
      </c>
      <c r="D105" s="7" t="s">
        <v>60</v>
      </c>
      <c r="E105" s="77">
        <v>1206.02</v>
      </c>
      <c r="F105" s="147">
        <v>31</v>
      </c>
      <c r="G105" s="77">
        <v>3467</v>
      </c>
      <c r="H105" s="77">
        <v>1732.96</v>
      </c>
      <c r="I105" s="77">
        <v>1297.84</v>
      </c>
      <c r="J105" s="125">
        <f t="shared" si="19"/>
        <v>74.89151509555903</v>
      </c>
      <c r="K105" s="111">
        <f t="shared" si="18"/>
        <v>107.61347241339281</v>
      </c>
      <c r="L105" s="120">
        <f t="shared" si="20"/>
        <v>0.003212021732317686</v>
      </c>
    </row>
    <row r="106" spans="1:12" ht="22.5" customHeight="1">
      <c r="A106" s="231"/>
      <c r="B106" s="231"/>
      <c r="C106" s="7">
        <v>4210</v>
      </c>
      <c r="D106" s="7" t="s">
        <v>14</v>
      </c>
      <c r="E106" s="77">
        <v>6798.62</v>
      </c>
      <c r="F106" s="147">
        <v>96.6</v>
      </c>
      <c r="G106" s="77">
        <v>6200</v>
      </c>
      <c r="H106" s="77">
        <v>2400</v>
      </c>
      <c r="I106" s="77">
        <v>2050.11</v>
      </c>
      <c r="J106" s="120">
        <f t="shared" si="19"/>
        <v>85.42125</v>
      </c>
      <c r="K106" s="111">
        <f t="shared" si="18"/>
        <v>30.154796120389136</v>
      </c>
      <c r="L106" s="120">
        <f t="shared" si="20"/>
        <v>0.005073813315695164</v>
      </c>
    </row>
    <row r="107" spans="1:12" ht="16.5" customHeight="1">
      <c r="A107" s="231"/>
      <c r="B107" s="231"/>
      <c r="C107" s="7">
        <v>4300</v>
      </c>
      <c r="D107" s="7" t="s">
        <v>19</v>
      </c>
      <c r="E107" s="77">
        <v>2275.4</v>
      </c>
      <c r="F107" s="147">
        <v>38.5</v>
      </c>
      <c r="G107" s="77">
        <v>2500</v>
      </c>
      <c r="H107" s="77">
        <v>3300</v>
      </c>
      <c r="I107" s="77">
        <v>2680.12</v>
      </c>
      <c r="J107" s="120">
        <f t="shared" si="19"/>
        <v>81.21575757575758</v>
      </c>
      <c r="K107" s="111">
        <f t="shared" si="18"/>
        <v>117.78676276698602</v>
      </c>
      <c r="L107" s="120">
        <f t="shared" si="20"/>
        <v>0.00663302385904216</v>
      </c>
    </row>
    <row r="108" spans="1:12" ht="33.75">
      <c r="A108" s="231"/>
      <c r="B108" s="231"/>
      <c r="C108" s="7">
        <v>4440</v>
      </c>
      <c r="D108" s="7" t="s">
        <v>125</v>
      </c>
      <c r="E108" s="77">
        <v>3200</v>
      </c>
      <c r="F108" s="147">
        <v>100</v>
      </c>
      <c r="G108" s="77">
        <v>3300</v>
      </c>
      <c r="H108" s="77">
        <v>3532.49</v>
      </c>
      <c r="I108" s="77">
        <v>3532.49</v>
      </c>
      <c r="J108" s="125">
        <f>(I108/H108)*100</f>
        <v>100</v>
      </c>
      <c r="K108" s="111">
        <f t="shared" si="18"/>
        <v>110.3903125</v>
      </c>
      <c r="L108" s="109">
        <f t="shared" si="20"/>
        <v>0.008742552740857813</v>
      </c>
    </row>
    <row r="109" spans="1:12" ht="31.5">
      <c r="A109" s="231"/>
      <c r="B109" s="226">
        <v>75022</v>
      </c>
      <c r="C109" s="2"/>
      <c r="D109" s="2" t="s">
        <v>232</v>
      </c>
      <c r="E109" s="76">
        <f>E110+E111+E113+E114</f>
        <v>104203.72</v>
      </c>
      <c r="F109" s="138">
        <v>84.7</v>
      </c>
      <c r="G109" s="76">
        <f>SUM(G110:G115)</f>
        <v>100200</v>
      </c>
      <c r="H109" s="76">
        <f>SUM(H110:H115)</f>
        <v>120300</v>
      </c>
      <c r="I109" s="76">
        <f>SUM(I110:I115)</f>
        <v>112493.5</v>
      </c>
      <c r="J109" s="118">
        <f>(I109/H109)*100</f>
        <v>93.51080631753949</v>
      </c>
      <c r="K109" s="102">
        <f t="shared" si="18"/>
        <v>107.95535898334532</v>
      </c>
      <c r="L109" s="109">
        <f t="shared" si="20"/>
        <v>0.2784099478706772</v>
      </c>
    </row>
    <row r="110" spans="1:12" ht="21" customHeight="1">
      <c r="A110" s="231"/>
      <c r="B110" s="231"/>
      <c r="C110" s="7">
        <v>3030</v>
      </c>
      <c r="D110" s="7" t="s">
        <v>57</v>
      </c>
      <c r="E110" s="77">
        <v>81821.11</v>
      </c>
      <c r="F110" s="147">
        <v>86.5</v>
      </c>
      <c r="G110" s="77">
        <v>88000</v>
      </c>
      <c r="H110" s="77">
        <v>91850</v>
      </c>
      <c r="I110" s="77">
        <v>84523.78</v>
      </c>
      <c r="J110" s="120">
        <f aca="true" t="shared" si="21" ref="J110:J184">(I110/H110)*100</f>
        <v>92.02371257485031</v>
      </c>
      <c r="K110" s="111">
        <f t="shared" si="18"/>
        <v>103.30314511743974</v>
      </c>
      <c r="L110" s="112">
        <f t="shared" si="20"/>
        <v>0.2091877413684576</v>
      </c>
    </row>
    <row r="111" spans="1:12" ht="24.75" customHeight="1">
      <c r="A111" s="231"/>
      <c r="B111" s="231"/>
      <c r="C111" s="7">
        <v>4210</v>
      </c>
      <c r="D111" s="7" t="s">
        <v>14</v>
      </c>
      <c r="E111" s="77">
        <v>8264.21</v>
      </c>
      <c r="F111" s="147">
        <v>87.5</v>
      </c>
      <c r="G111" s="77">
        <v>6200</v>
      </c>
      <c r="H111" s="77">
        <v>3500</v>
      </c>
      <c r="I111" s="77">
        <v>3425.8</v>
      </c>
      <c r="J111" s="120">
        <f t="shared" si="21"/>
        <v>97.88</v>
      </c>
      <c r="K111" s="111">
        <f t="shared" si="18"/>
        <v>41.45344806097619</v>
      </c>
      <c r="L111" s="112">
        <f t="shared" si="20"/>
        <v>0.008478505864030952</v>
      </c>
    </row>
    <row r="112" spans="1:12" ht="16.5" customHeight="1">
      <c r="A112" s="231"/>
      <c r="B112" s="231"/>
      <c r="C112" s="7">
        <v>4270</v>
      </c>
      <c r="D112" s="7" t="s">
        <v>17</v>
      </c>
      <c r="E112" s="77"/>
      <c r="F112" s="147"/>
      <c r="G112" s="77"/>
      <c r="H112" s="77">
        <v>700</v>
      </c>
      <c r="I112" s="77">
        <v>607.5</v>
      </c>
      <c r="J112" s="120">
        <f t="shared" si="21"/>
        <v>86.78571428571429</v>
      </c>
      <c r="K112" s="111"/>
      <c r="L112" s="112"/>
    </row>
    <row r="113" spans="1:12" ht="20.25" customHeight="1">
      <c r="A113" s="231"/>
      <c r="B113" s="231"/>
      <c r="C113" s="7">
        <v>4300</v>
      </c>
      <c r="D113" s="7" t="s">
        <v>19</v>
      </c>
      <c r="E113" s="77">
        <v>14118.4</v>
      </c>
      <c r="F113" s="147">
        <v>60.9</v>
      </c>
      <c r="G113" s="77">
        <v>6000</v>
      </c>
      <c r="H113" s="77">
        <v>11250</v>
      </c>
      <c r="I113" s="77">
        <v>11006.42</v>
      </c>
      <c r="J113" s="120">
        <f>(I113/H113)*100</f>
        <v>97.83484444444444</v>
      </c>
      <c r="K113" s="111">
        <f>(I113/E113)*100</f>
        <v>77.95798390752493</v>
      </c>
      <c r="L113" s="112">
        <f>(I113/$I$872)*100</f>
        <v>0.027239767794963964</v>
      </c>
    </row>
    <row r="114" spans="1:12" ht="33" customHeight="1">
      <c r="A114" s="231"/>
      <c r="B114" s="231"/>
      <c r="C114" s="13">
        <v>4700</v>
      </c>
      <c r="D114" s="35" t="s">
        <v>193</v>
      </c>
      <c r="E114" s="39">
        <v>0</v>
      </c>
      <c r="F114" s="145"/>
      <c r="G114" s="39">
        <v>0</v>
      </c>
      <c r="H114" s="126">
        <v>0</v>
      </c>
      <c r="I114" s="39">
        <v>0</v>
      </c>
      <c r="J114" s="120"/>
      <c r="K114" s="111"/>
      <c r="L114" s="39">
        <f>(I114/$I$872)*100</f>
        <v>0</v>
      </c>
    </row>
    <row r="115" spans="1:12" ht="33" customHeight="1">
      <c r="A115" s="231"/>
      <c r="B115" s="55"/>
      <c r="C115" s="7" t="s">
        <v>47</v>
      </c>
      <c r="D115" s="7" t="s">
        <v>182</v>
      </c>
      <c r="E115" s="78"/>
      <c r="F115" s="78"/>
      <c r="G115" s="78"/>
      <c r="H115" s="78">
        <v>13000</v>
      </c>
      <c r="I115" s="78">
        <v>12930</v>
      </c>
      <c r="J115" s="120">
        <f>(I115/H115)*100</f>
        <v>99.46153846153845</v>
      </c>
      <c r="K115" s="111"/>
      <c r="L115" s="78">
        <f>(I115/$I$872)*100</f>
        <v>0.03200043225580016</v>
      </c>
    </row>
    <row r="116" spans="1:12" ht="31.5">
      <c r="A116" s="231"/>
      <c r="B116" s="226">
        <v>75023</v>
      </c>
      <c r="C116" s="2"/>
      <c r="D116" s="2" t="s">
        <v>233</v>
      </c>
      <c r="E116" s="74">
        <f>SUM(E117:E143)</f>
        <v>3100456.1</v>
      </c>
      <c r="F116" s="142">
        <v>93.7</v>
      </c>
      <c r="G116" s="74">
        <f>SUM(G117:G143)</f>
        <v>3526710</v>
      </c>
      <c r="H116" s="74">
        <f>SUM(H117:H143)</f>
        <v>5208791.449999999</v>
      </c>
      <c r="I116" s="74">
        <f>SUM(I117:I143)</f>
        <v>3362897.8599999994</v>
      </c>
      <c r="J116" s="109">
        <f t="shared" si="21"/>
        <v>64.56196014528476</v>
      </c>
      <c r="K116" s="102">
        <f aca="true" t="shared" si="22" ref="K116:K129">(I116/E116)*100</f>
        <v>108.46461783477596</v>
      </c>
      <c r="L116" s="109">
        <f>(I116/$I$872)*100</f>
        <v>8.322829478121061</v>
      </c>
    </row>
    <row r="117" spans="1:12" ht="31.5" customHeight="1">
      <c r="A117" s="231"/>
      <c r="B117" s="231"/>
      <c r="C117" s="7" t="s">
        <v>37</v>
      </c>
      <c r="D117" s="7" t="s">
        <v>122</v>
      </c>
      <c r="E117" s="77">
        <v>12596.86</v>
      </c>
      <c r="F117" s="147">
        <v>67.6</v>
      </c>
      <c r="G117" s="77">
        <v>14500</v>
      </c>
      <c r="H117" s="85">
        <v>7935.26</v>
      </c>
      <c r="I117" s="77">
        <v>7536.59</v>
      </c>
      <c r="J117" s="120">
        <f t="shared" si="21"/>
        <v>94.97596802121166</v>
      </c>
      <c r="K117" s="111">
        <f t="shared" si="22"/>
        <v>59.82911614481704</v>
      </c>
      <c r="L117" s="112">
        <f aca="true" t="shared" si="23" ref="L117:L124">(I117/$I$872)*100</f>
        <v>0.018652292168193422</v>
      </c>
    </row>
    <row r="118" spans="1:12" ht="21.75" customHeight="1">
      <c r="A118" s="231"/>
      <c r="B118" s="231"/>
      <c r="C118" s="7" t="s">
        <v>38</v>
      </c>
      <c r="D118" s="7" t="s">
        <v>55</v>
      </c>
      <c r="E118" s="77">
        <v>2016724.77</v>
      </c>
      <c r="F118" s="147">
        <v>96.1</v>
      </c>
      <c r="G118" s="77">
        <v>2341800</v>
      </c>
      <c r="H118" s="85">
        <v>2091500</v>
      </c>
      <c r="I118" s="77">
        <v>2043483.94</v>
      </c>
      <c r="J118" s="120">
        <f t="shared" si="21"/>
        <v>97.7042285441071</v>
      </c>
      <c r="K118" s="111">
        <f t="shared" si="22"/>
        <v>101.32686276273584</v>
      </c>
      <c r="L118" s="112">
        <f t="shared" si="23"/>
        <v>5.0574144924814854</v>
      </c>
    </row>
    <row r="119" spans="1:12" ht="22.5" customHeight="1">
      <c r="A119" s="231"/>
      <c r="B119" s="231"/>
      <c r="C119" s="7" t="s">
        <v>39</v>
      </c>
      <c r="D119" s="7" t="s">
        <v>234</v>
      </c>
      <c r="E119" s="77">
        <v>127200.81</v>
      </c>
      <c r="F119" s="147">
        <v>94.9</v>
      </c>
      <c r="G119" s="77">
        <v>173000</v>
      </c>
      <c r="H119" s="77">
        <v>154171.99</v>
      </c>
      <c r="I119" s="77">
        <v>154021.99</v>
      </c>
      <c r="J119" s="120">
        <f t="shared" si="21"/>
        <v>99.90270606223608</v>
      </c>
      <c r="K119" s="111">
        <f t="shared" si="22"/>
        <v>121.08569906119308</v>
      </c>
      <c r="L119" s="112">
        <f t="shared" si="23"/>
        <v>0.3811887282984169</v>
      </c>
    </row>
    <row r="120" spans="1:12" ht="25.5" customHeight="1">
      <c r="A120" s="231"/>
      <c r="B120" s="231"/>
      <c r="C120" s="7" t="s">
        <v>26</v>
      </c>
      <c r="D120" s="7" t="s">
        <v>235</v>
      </c>
      <c r="E120" s="77">
        <v>354441.77</v>
      </c>
      <c r="F120" s="147">
        <v>89.9</v>
      </c>
      <c r="G120" s="77">
        <v>432550</v>
      </c>
      <c r="H120" s="77">
        <v>394060</v>
      </c>
      <c r="I120" s="77">
        <v>365655.75</v>
      </c>
      <c r="J120" s="120">
        <f t="shared" si="21"/>
        <v>92.79189717301934</v>
      </c>
      <c r="K120" s="111">
        <f t="shared" si="22"/>
        <v>103.16384268140857</v>
      </c>
      <c r="L120" s="112">
        <f t="shared" si="23"/>
        <v>0.9049607159179274</v>
      </c>
    </row>
    <row r="121" spans="1:12" ht="20.25" customHeight="1">
      <c r="A121" s="231"/>
      <c r="B121" s="231"/>
      <c r="C121" s="7" t="s">
        <v>27</v>
      </c>
      <c r="D121" s="7" t="s">
        <v>60</v>
      </c>
      <c r="E121" s="77">
        <v>37580.05</v>
      </c>
      <c r="F121" s="147">
        <v>63.9</v>
      </c>
      <c r="G121" s="77">
        <v>61600</v>
      </c>
      <c r="H121" s="77">
        <v>41600</v>
      </c>
      <c r="I121" s="77">
        <v>38549.92</v>
      </c>
      <c r="J121" s="120">
        <f t="shared" si="21"/>
        <v>92.66807692307691</v>
      </c>
      <c r="K121" s="111">
        <f t="shared" si="22"/>
        <v>102.58081082915002</v>
      </c>
      <c r="L121" s="112">
        <f t="shared" si="23"/>
        <v>0.09540712323484267</v>
      </c>
    </row>
    <row r="122" spans="1:12" ht="45" customHeight="1">
      <c r="A122" s="231"/>
      <c r="B122" s="231"/>
      <c r="C122" s="7" t="s">
        <v>61</v>
      </c>
      <c r="D122" s="7" t="s">
        <v>236</v>
      </c>
      <c r="E122" s="77">
        <v>8783</v>
      </c>
      <c r="F122" s="147">
        <v>83.1</v>
      </c>
      <c r="G122" s="77">
        <v>9500</v>
      </c>
      <c r="H122" s="77">
        <v>2800</v>
      </c>
      <c r="I122" s="77">
        <v>2576</v>
      </c>
      <c r="J122" s="120">
        <f t="shared" si="21"/>
        <v>92</v>
      </c>
      <c r="K122" s="111">
        <f t="shared" si="22"/>
        <v>29.32938631447114</v>
      </c>
      <c r="L122" s="112">
        <f t="shared" si="23"/>
        <v>0.006375337470297078</v>
      </c>
    </row>
    <row r="123" spans="1:12" ht="22.5" customHeight="1">
      <c r="A123" s="231"/>
      <c r="B123" s="231"/>
      <c r="C123" s="7" t="s">
        <v>28</v>
      </c>
      <c r="D123" s="7" t="s">
        <v>29</v>
      </c>
      <c r="E123" s="77">
        <v>18211.16</v>
      </c>
      <c r="F123" s="147">
        <v>51.5</v>
      </c>
      <c r="G123" s="77">
        <v>14000</v>
      </c>
      <c r="H123" s="77">
        <v>83700</v>
      </c>
      <c r="I123" s="77">
        <v>82007.85</v>
      </c>
      <c r="J123" s="120">
        <f t="shared" si="21"/>
        <v>97.97831541218639</v>
      </c>
      <c r="K123" s="111">
        <f t="shared" si="22"/>
        <v>450.3164543060409</v>
      </c>
      <c r="L123" s="112">
        <f t="shared" si="23"/>
        <v>0.2029610710262043</v>
      </c>
    </row>
    <row r="124" spans="1:12" ht="26.25" customHeight="1">
      <c r="A124" s="231"/>
      <c r="B124" s="231"/>
      <c r="C124" s="7" t="s">
        <v>30</v>
      </c>
      <c r="D124" s="7" t="s">
        <v>14</v>
      </c>
      <c r="E124" s="77">
        <v>100077.83</v>
      </c>
      <c r="F124" s="147">
        <v>93.2</v>
      </c>
      <c r="G124" s="77">
        <v>97500</v>
      </c>
      <c r="H124" s="77">
        <v>138371.81</v>
      </c>
      <c r="I124" s="77">
        <v>132306.28</v>
      </c>
      <c r="J124" s="120">
        <f t="shared" si="21"/>
        <v>95.61649876517478</v>
      </c>
      <c r="K124" s="111">
        <f t="shared" si="22"/>
        <v>132.20338610459478</v>
      </c>
      <c r="L124" s="112">
        <f t="shared" si="23"/>
        <v>0.32744455917686993</v>
      </c>
    </row>
    <row r="125" spans="1:12" ht="15.75" customHeight="1">
      <c r="A125" s="231"/>
      <c r="B125" s="231"/>
      <c r="C125" s="7" t="s">
        <v>31</v>
      </c>
      <c r="D125" s="7" t="s">
        <v>15</v>
      </c>
      <c r="E125" s="77">
        <v>29494.48</v>
      </c>
      <c r="F125" s="147">
        <v>85.7</v>
      </c>
      <c r="G125" s="77">
        <v>28000</v>
      </c>
      <c r="H125" s="77">
        <v>26000</v>
      </c>
      <c r="I125" s="77">
        <v>22907.83</v>
      </c>
      <c r="J125" s="120">
        <f t="shared" si="21"/>
        <v>88.10703846153847</v>
      </c>
      <c r="K125" s="111">
        <f t="shared" si="22"/>
        <v>77.66819418413209</v>
      </c>
      <c r="L125" s="112">
        <f aca="true" t="shared" si="24" ref="L125:L130">(I125/$I$872)*100</f>
        <v>0.05669454462818149</v>
      </c>
    </row>
    <row r="126" spans="1:12" ht="18.75" customHeight="1">
      <c r="A126" s="231"/>
      <c r="B126" s="231"/>
      <c r="C126" s="7" t="s">
        <v>16</v>
      </c>
      <c r="D126" s="7" t="s">
        <v>17</v>
      </c>
      <c r="E126" s="77">
        <v>2636</v>
      </c>
      <c r="F126" s="147">
        <v>61.8</v>
      </c>
      <c r="G126" s="77">
        <v>3300</v>
      </c>
      <c r="H126" s="77">
        <v>2600</v>
      </c>
      <c r="I126" s="77">
        <v>2110.5</v>
      </c>
      <c r="J126" s="120">
        <f t="shared" si="21"/>
        <v>81.17307692307692</v>
      </c>
      <c r="K126" s="111">
        <f t="shared" si="22"/>
        <v>80.06449165402124</v>
      </c>
      <c r="L126" s="112">
        <f t="shared" si="24"/>
        <v>0.005223272411126547</v>
      </c>
    </row>
    <row r="127" spans="1:12" ht="21" customHeight="1">
      <c r="A127" s="231"/>
      <c r="B127" s="231"/>
      <c r="C127" s="7" t="s">
        <v>62</v>
      </c>
      <c r="D127" s="7" t="s">
        <v>63</v>
      </c>
      <c r="E127" s="77">
        <v>1225</v>
      </c>
      <c r="F127" s="147">
        <v>87.1</v>
      </c>
      <c r="G127" s="77">
        <v>1700</v>
      </c>
      <c r="H127" s="77">
        <v>2100</v>
      </c>
      <c r="I127" s="77">
        <v>2005.8</v>
      </c>
      <c r="J127" s="120">
        <f>(I127/H127)*100</f>
        <v>95.5142857142857</v>
      </c>
      <c r="K127" s="111">
        <f t="shared" si="22"/>
        <v>163.73877551020408</v>
      </c>
      <c r="L127" s="112">
        <f t="shared" si="24"/>
        <v>0.004964150581491413</v>
      </c>
    </row>
    <row r="128" spans="1:12" ht="19.5" customHeight="1">
      <c r="A128" s="231"/>
      <c r="B128" s="231"/>
      <c r="C128" s="7" t="s">
        <v>18</v>
      </c>
      <c r="D128" s="7" t="s">
        <v>19</v>
      </c>
      <c r="E128" s="77">
        <v>233411.69</v>
      </c>
      <c r="F128" s="147">
        <v>95</v>
      </c>
      <c r="G128" s="77">
        <v>150000</v>
      </c>
      <c r="H128" s="77">
        <v>370680</v>
      </c>
      <c r="I128" s="77">
        <v>355650.3</v>
      </c>
      <c r="J128" s="125">
        <f t="shared" si="21"/>
        <v>95.94537067011977</v>
      </c>
      <c r="K128" s="111">
        <f t="shared" si="22"/>
        <v>152.3703889895146</v>
      </c>
      <c r="L128" s="112">
        <f t="shared" si="24"/>
        <v>0.8801982468604025</v>
      </c>
    </row>
    <row r="129" spans="1:12" ht="33" customHeight="1">
      <c r="A129" s="231"/>
      <c r="B129" s="231"/>
      <c r="C129" s="7">
        <v>4360</v>
      </c>
      <c r="D129" s="7" t="s">
        <v>237</v>
      </c>
      <c r="E129" s="77">
        <v>26011.79</v>
      </c>
      <c r="F129" s="147">
        <v>84.7</v>
      </c>
      <c r="G129" s="77">
        <v>27000</v>
      </c>
      <c r="H129" s="77">
        <v>27600</v>
      </c>
      <c r="I129" s="77">
        <v>27515.55</v>
      </c>
      <c r="J129" s="120">
        <f t="shared" si="21"/>
        <v>99.69402173913043</v>
      </c>
      <c r="K129" s="111">
        <f t="shared" si="22"/>
        <v>105.78107081442683</v>
      </c>
      <c r="L129" s="112">
        <f t="shared" si="24"/>
        <v>0.06809818203836676</v>
      </c>
    </row>
    <row r="130" spans="1:12" ht="32.25" customHeight="1">
      <c r="A130" s="231"/>
      <c r="B130" s="231"/>
      <c r="C130" s="7">
        <v>4380</v>
      </c>
      <c r="D130" s="7" t="s">
        <v>158</v>
      </c>
      <c r="E130" s="77"/>
      <c r="F130" s="147">
        <v>0</v>
      </c>
      <c r="G130" s="77">
        <v>100</v>
      </c>
      <c r="H130" s="77">
        <v>100</v>
      </c>
      <c r="I130" s="77">
        <v>0</v>
      </c>
      <c r="J130" s="120"/>
      <c r="K130" s="111"/>
      <c r="L130" s="112">
        <f t="shared" si="24"/>
        <v>0</v>
      </c>
    </row>
    <row r="131" spans="1:12" ht="20.25" customHeight="1">
      <c r="A131" s="231"/>
      <c r="B131" s="231"/>
      <c r="C131" s="7" t="s">
        <v>64</v>
      </c>
      <c r="D131" s="7" t="s">
        <v>58</v>
      </c>
      <c r="E131" s="77">
        <v>16829.04</v>
      </c>
      <c r="F131" s="147">
        <v>97.4</v>
      </c>
      <c r="G131" s="77">
        <v>16500</v>
      </c>
      <c r="H131" s="77">
        <v>16550</v>
      </c>
      <c r="I131" s="77">
        <v>15945.73</v>
      </c>
      <c r="J131" s="120">
        <f t="shared" si="21"/>
        <v>96.34882175226586</v>
      </c>
      <c r="K131" s="111">
        <f>(I131/E131)*100</f>
        <v>94.75127517671834</v>
      </c>
      <c r="L131" s="112">
        <f aca="true" t="shared" si="25" ref="L131:L142">(I131/$I$872)*100</f>
        <v>0.03946405666158394</v>
      </c>
    </row>
    <row r="132" spans="1:12" ht="22.5" customHeight="1">
      <c r="A132" s="231"/>
      <c r="B132" s="231"/>
      <c r="C132" s="7">
        <v>4420</v>
      </c>
      <c r="D132" s="7" t="s">
        <v>59</v>
      </c>
      <c r="E132" s="77"/>
      <c r="F132" s="147"/>
      <c r="G132" s="77">
        <v>100</v>
      </c>
      <c r="H132" s="77">
        <v>50</v>
      </c>
      <c r="I132" s="77">
        <v>0</v>
      </c>
      <c r="J132" s="120"/>
      <c r="K132" s="111"/>
      <c r="L132" s="112">
        <f t="shared" si="25"/>
        <v>0</v>
      </c>
    </row>
    <row r="133" spans="1:12" ht="14.25" customHeight="1">
      <c r="A133" s="231"/>
      <c r="B133" s="231"/>
      <c r="C133" s="7" t="s">
        <v>46</v>
      </c>
      <c r="D133" s="7" t="s">
        <v>65</v>
      </c>
      <c r="E133" s="77">
        <v>15274.25</v>
      </c>
      <c r="F133" s="147">
        <v>88.3</v>
      </c>
      <c r="G133" s="77">
        <v>21000</v>
      </c>
      <c r="H133" s="77">
        <v>15100</v>
      </c>
      <c r="I133" s="77">
        <v>15090.25</v>
      </c>
      <c r="J133" s="120">
        <f t="shared" si="21"/>
        <v>99.93543046357615</v>
      </c>
      <c r="K133" s="111">
        <f>(I133/E133)*100</f>
        <v>98.79535820089366</v>
      </c>
      <c r="L133" s="112">
        <f t="shared" si="25"/>
        <v>0.03734683084671991</v>
      </c>
    </row>
    <row r="134" spans="1:12" ht="34.5" customHeight="1">
      <c r="A134" s="231"/>
      <c r="B134" s="231"/>
      <c r="C134" s="7" t="s">
        <v>40</v>
      </c>
      <c r="D134" s="7" t="s">
        <v>125</v>
      </c>
      <c r="E134" s="77">
        <v>49000</v>
      </c>
      <c r="F134" s="147">
        <v>100</v>
      </c>
      <c r="G134" s="77">
        <v>52000</v>
      </c>
      <c r="H134" s="77">
        <v>46182.25</v>
      </c>
      <c r="I134" s="77">
        <v>46182.25</v>
      </c>
      <c r="J134" s="125">
        <f t="shared" si="21"/>
        <v>100</v>
      </c>
      <c r="K134" s="111">
        <f>(I134/E134)*100</f>
        <v>94.24948979591836</v>
      </c>
      <c r="L134" s="112">
        <f t="shared" si="25"/>
        <v>0.11429636214581804</v>
      </c>
    </row>
    <row r="135" spans="1:12" ht="47.25" customHeight="1">
      <c r="A135" s="231"/>
      <c r="B135" s="231"/>
      <c r="C135" s="7">
        <v>4500</v>
      </c>
      <c r="D135" s="7" t="s">
        <v>207</v>
      </c>
      <c r="E135" s="77">
        <v>21</v>
      </c>
      <c r="F135" s="147">
        <v>29</v>
      </c>
      <c r="G135" s="77">
        <v>0</v>
      </c>
      <c r="H135" s="77">
        <v>20</v>
      </c>
      <c r="I135" s="77">
        <v>7</v>
      </c>
      <c r="J135" s="125">
        <f t="shared" si="21"/>
        <v>35</v>
      </c>
      <c r="K135" s="111"/>
      <c r="L135" s="112">
        <f t="shared" si="25"/>
        <v>1.7324286604068148E-05</v>
      </c>
    </row>
    <row r="136" spans="1:12" ht="48.75" customHeight="1">
      <c r="A136" s="231"/>
      <c r="B136" s="231"/>
      <c r="C136" s="7">
        <v>4520</v>
      </c>
      <c r="D136" s="7" t="s">
        <v>42</v>
      </c>
      <c r="E136" s="77">
        <v>4800</v>
      </c>
      <c r="F136" s="147">
        <v>92</v>
      </c>
      <c r="G136" s="77">
        <v>5750</v>
      </c>
      <c r="H136" s="77">
        <v>6600</v>
      </c>
      <c r="I136" s="77">
        <v>6600</v>
      </c>
      <c r="J136" s="125">
        <f t="shared" si="21"/>
        <v>100</v>
      </c>
      <c r="K136" s="111">
        <f>(I136/E136)*100</f>
        <v>137.5</v>
      </c>
      <c r="L136" s="112">
        <f t="shared" si="25"/>
        <v>0.01633432736954997</v>
      </c>
    </row>
    <row r="137" spans="1:12" ht="21.75" customHeight="1">
      <c r="A137" s="231"/>
      <c r="B137" s="231"/>
      <c r="C137" s="7" t="s">
        <v>66</v>
      </c>
      <c r="D137" s="7" t="s">
        <v>184</v>
      </c>
      <c r="E137" s="77">
        <v>1.21</v>
      </c>
      <c r="F137" s="147">
        <v>0</v>
      </c>
      <c r="G137" s="77">
        <v>10</v>
      </c>
      <c r="H137" s="77">
        <v>10</v>
      </c>
      <c r="I137" s="77">
        <v>4.47</v>
      </c>
      <c r="J137" s="120">
        <f t="shared" si="21"/>
        <v>44.699999999999996</v>
      </c>
      <c r="K137" s="111"/>
      <c r="L137" s="112">
        <f t="shared" si="25"/>
        <v>1.1062794445740659E-05</v>
      </c>
    </row>
    <row r="138" spans="1:12" ht="36.75" customHeight="1">
      <c r="A138" s="231"/>
      <c r="B138" s="231"/>
      <c r="C138" s="7">
        <v>4610</v>
      </c>
      <c r="D138" s="7" t="s">
        <v>136</v>
      </c>
      <c r="E138" s="77">
        <v>7907.6</v>
      </c>
      <c r="F138" s="147">
        <v>99.8</v>
      </c>
      <c r="G138" s="77">
        <v>10500</v>
      </c>
      <c r="H138" s="77">
        <v>11600</v>
      </c>
      <c r="I138" s="77">
        <v>11550</v>
      </c>
      <c r="J138" s="120">
        <f t="shared" si="21"/>
        <v>99.56896551724138</v>
      </c>
      <c r="K138" s="111"/>
      <c r="L138" s="112">
        <f t="shared" si="25"/>
        <v>0.028585072896712443</v>
      </c>
    </row>
    <row r="139" spans="1:12" ht="32.25" customHeight="1">
      <c r="A139" s="231"/>
      <c r="B139" s="231"/>
      <c r="C139" s="7">
        <v>4700</v>
      </c>
      <c r="D139" s="7" t="s">
        <v>193</v>
      </c>
      <c r="E139" s="77">
        <v>19927.79</v>
      </c>
      <c r="F139" s="147">
        <v>88.9</v>
      </c>
      <c r="G139" s="77">
        <v>18000</v>
      </c>
      <c r="H139" s="77">
        <v>28400</v>
      </c>
      <c r="I139" s="77">
        <v>28320.86</v>
      </c>
      <c r="J139" s="120">
        <f t="shared" si="21"/>
        <v>99.72133802816901</v>
      </c>
      <c r="K139" s="111">
        <f>(I139/E139)*100</f>
        <v>142.11741492659246</v>
      </c>
      <c r="L139" s="112">
        <f t="shared" si="25"/>
        <v>0.07009124221624134</v>
      </c>
    </row>
    <row r="140" spans="1:12" ht="21.75" customHeight="1">
      <c r="A140" s="231"/>
      <c r="B140" s="231"/>
      <c r="C140" s="7">
        <v>6050</v>
      </c>
      <c r="D140" s="7" t="s">
        <v>183</v>
      </c>
      <c r="E140" s="77">
        <v>18300</v>
      </c>
      <c r="F140" s="147">
        <v>89.5</v>
      </c>
      <c r="G140" s="77">
        <v>33300</v>
      </c>
      <c r="H140" s="77">
        <v>33300</v>
      </c>
      <c r="I140" s="77">
        <v>2869</v>
      </c>
      <c r="J140" s="120">
        <f t="shared" si="21"/>
        <v>8.615615615615615</v>
      </c>
      <c r="K140" s="111"/>
      <c r="L140" s="112">
        <f t="shared" si="25"/>
        <v>0.0071004826095816456</v>
      </c>
    </row>
    <row r="141" spans="1:12" ht="21.75" customHeight="1">
      <c r="A141" s="231"/>
      <c r="B141" s="231"/>
      <c r="C141" s="7">
        <v>6057</v>
      </c>
      <c r="D141" s="7" t="s">
        <v>183</v>
      </c>
      <c r="E141" s="77"/>
      <c r="F141" s="147"/>
      <c r="G141" s="77">
        <v>0</v>
      </c>
      <c r="H141" s="77">
        <v>1438846.12</v>
      </c>
      <c r="I141" s="77">
        <v>0</v>
      </c>
      <c r="J141" s="120">
        <f t="shared" si="21"/>
        <v>0</v>
      </c>
      <c r="K141" s="111"/>
      <c r="L141" s="112">
        <f t="shared" si="25"/>
        <v>0</v>
      </c>
    </row>
    <row r="142" spans="1:12" ht="21.75" customHeight="1">
      <c r="A142" s="231"/>
      <c r="B142" s="231"/>
      <c r="C142" s="7">
        <v>6059</v>
      </c>
      <c r="D142" s="7" t="s">
        <v>183</v>
      </c>
      <c r="E142" s="77"/>
      <c r="F142" s="147"/>
      <c r="G142" s="77"/>
      <c r="H142" s="77">
        <v>253914.02</v>
      </c>
      <c r="I142" s="77">
        <v>0</v>
      </c>
      <c r="J142" s="120">
        <f t="shared" si="21"/>
        <v>0</v>
      </c>
      <c r="K142" s="111"/>
      <c r="L142" s="112">
        <f t="shared" si="25"/>
        <v>0</v>
      </c>
    </row>
    <row r="143" spans="1:12" ht="33" customHeight="1">
      <c r="A143" s="231"/>
      <c r="B143" s="231"/>
      <c r="C143" s="7" t="s">
        <v>47</v>
      </c>
      <c r="D143" s="7" t="s">
        <v>182</v>
      </c>
      <c r="E143" s="77"/>
      <c r="F143" s="147">
        <v>51</v>
      </c>
      <c r="G143" s="77">
        <v>15000</v>
      </c>
      <c r="H143" s="77">
        <v>15000</v>
      </c>
      <c r="I143" s="77">
        <v>0</v>
      </c>
      <c r="J143" s="125">
        <f t="shared" si="21"/>
        <v>0</v>
      </c>
      <c r="K143" s="111"/>
      <c r="L143" s="112">
        <f>(I143/$I$872)*100</f>
        <v>0</v>
      </c>
    </row>
    <row r="144" spans="1:12" s="12" customFormat="1" ht="33" customHeight="1">
      <c r="A144" s="231"/>
      <c r="B144" s="226">
        <v>75075</v>
      </c>
      <c r="C144" s="2"/>
      <c r="D144" s="2" t="s">
        <v>208</v>
      </c>
      <c r="E144" s="82">
        <f>E146+E147+E148+E149+E150+E151</f>
        <v>66601.57</v>
      </c>
      <c r="F144" s="104">
        <v>100</v>
      </c>
      <c r="G144" s="82">
        <f>SUM(G145:G151)</f>
        <v>85500</v>
      </c>
      <c r="H144" s="82">
        <f>SUM(H145:H151)</f>
        <v>91393.87999999999</v>
      </c>
      <c r="I144" s="82">
        <f>SUM(I145:I151)</f>
        <v>88581.06999999999</v>
      </c>
      <c r="J144" s="125">
        <f t="shared" si="21"/>
        <v>96.92232127577908</v>
      </c>
      <c r="K144" s="102"/>
      <c r="L144" s="112">
        <f aca="true" t="shared" si="26" ref="L144:L172">(I144/$I$872)*100</f>
        <v>0.21922912062500324</v>
      </c>
    </row>
    <row r="145" spans="1:12" s="12" customFormat="1" ht="57.75" customHeight="1">
      <c r="A145" s="231"/>
      <c r="B145" s="228"/>
      <c r="C145" s="7">
        <v>2820</v>
      </c>
      <c r="D145" s="7" t="s">
        <v>195</v>
      </c>
      <c r="E145" s="79"/>
      <c r="F145" s="105"/>
      <c r="G145" s="79"/>
      <c r="H145" s="79">
        <v>40000</v>
      </c>
      <c r="I145" s="79">
        <v>40000</v>
      </c>
      <c r="J145" s="111"/>
      <c r="K145" s="111"/>
      <c r="L145" s="112"/>
    </row>
    <row r="146" spans="1:12" s="12" customFormat="1" ht="24" customHeight="1">
      <c r="A146" s="231"/>
      <c r="B146" s="228"/>
      <c r="C146" s="7" t="s">
        <v>26</v>
      </c>
      <c r="D146" s="7" t="s">
        <v>224</v>
      </c>
      <c r="E146" s="79">
        <v>995.82</v>
      </c>
      <c r="F146" s="105"/>
      <c r="G146" s="79">
        <v>500</v>
      </c>
      <c r="H146" s="79">
        <v>500</v>
      </c>
      <c r="I146" s="79">
        <v>206.28</v>
      </c>
      <c r="J146" s="111"/>
      <c r="K146" s="111"/>
      <c r="L146" s="112"/>
    </row>
    <row r="147" spans="1:12" s="12" customFormat="1" ht="22.5" customHeight="1">
      <c r="A147" s="231"/>
      <c r="B147" s="228"/>
      <c r="C147" s="7" t="s">
        <v>27</v>
      </c>
      <c r="D147" s="7" t="s">
        <v>60</v>
      </c>
      <c r="E147" s="79">
        <v>117.45</v>
      </c>
      <c r="F147" s="104"/>
      <c r="G147" s="79">
        <v>0</v>
      </c>
      <c r="H147" s="79">
        <v>100</v>
      </c>
      <c r="I147" s="79">
        <v>29.4</v>
      </c>
      <c r="J147" s="125"/>
      <c r="K147" s="102"/>
      <c r="L147" s="112"/>
    </row>
    <row r="148" spans="1:12" s="12" customFormat="1" ht="25.5" customHeight="1">
      <c r="A148" s="231"/>
      <c r="B148" s="228"/>
      <c r="C148" s="7" t="s">
        <v>28</v>
      </c>
      <c r="D148" s="7" t="s">
        <v>29</v>
      </c>
      <c r="E148" s="79">
        <v>7143</v>
      </c>
      <c r="F148" s="105"/>
      <c r="G148" s="79">
        <v>500</v>
      </c>
      <c r="H148" s="79">
        <v>1200</v>
      </c>
      <c r="I148" s="79">
        <v>1200</v>
      </c>
      <c r="J148" s="111"/>
      <c r="K148" s="111"/>
      <c r="L148" s="112"/>
    </row>
    <row r="149" spans="1:12" ht="22.5">
      <c r="A149" s="231"/>
      <c r="B149" s="229"/>
      <c r="C149" s="7">
        <v>4210</v>
      </c>
      <c r="D149" s="7" t="s">
        <v>14</v>
      </c>
      <c r="E149" s="77">
        <v>28844.65</v>
      </c>
      <c r="F149" s="147">
        <v>100</v>
      </c>
      <c r="G149" s="77">
        <v>23000</v>
      </c>
      <c r="H149" s="77">
        <v>33173.49</v>
      </c>
      <c r="I149" s="77">
        <v>30757.52</v>
      </c>
      <c r="J149" s="125">
        <f t="shared" si="21"/>
        <v>92.7171666291367</v>
      </c>
      <c r="K149" s="111"/>
      <c r="L149" s="112">
        <f t="shared" si="26"/>
        <v>0.07612172738719403</v>
      </c>
    </row>
    <row r="150" spans="1:12" ht="15.75" customHeight="1">
      <c r="A150" s="231"/>
      <c r="B150" s="229"/>
      <c r="C150" s="7">
        <v>4300</v>
      </c>
      <c r="D150" s="7" t="s">
        <v>19</v>
      </c>
      <c r="E150" s="77">
        <v>28270.65</v>
      </c>
      <c r="F150" s="147">
        <v>100</v>
      </c>
      <c r="G150" s="77">
        <v>61000</v>
      </c>
      <c r="H150" s="77">
        <v>16400.39</v>
      </c>
      <c r="I150" s="77">
        <v>16387.87</v>
      </c>
      <c r="J150" s="125">
        <f>(I150/H150)*100</f>
        <v>99.92366035197944</v>
      </c>
      <c r="K150" s="111"/>
      <c r="L150" s="112">
        <f>(I150/$I$872)*100</f>
        <v>0.04055830810145861</v>
      </c>
    </row>
    <row r="151" spans="1:12" ht="22.5" customHeight="1">
      <c r="A151" s="231"/>
      <c r="B151" s="227"/>
      <c r="C151" s="13">
        <v>4380</v>
      </c>
      <c r="D151" s="7" t="s">
        <v>158</v>
      </c>
      <c r="E151" s="78">
        <v>1230</v>
      </c>
      <c r="F151" s="145"/>
      <c r="G151" s="162">
        <v>500</v>
      </c>
      <c r="H151" s="39">
        <v>20</v>
      </c>
      <c r="I151" s="78">
        <v>0</v>
      </c>
      <c r="J151" s="39"/>
      <c r="K151" s="39"/>
      <c r="L151" s="39"/>
    </row>
    <row r="152" spans="1:12" s="12" customFormat="1" ht="33" customHeight="1">
      <c r="A152" s="231"/>
      <c r="B152" s="226">
        <v>75078</v>
      </c>
      <c r="C152" s="2"/>
      <c r="D152" s="2" t="s">
        <v>209</v>
      </c>
      <c r="E152" s="82">
        <f>E153</f>
        <v>0</v>
      </c>
      <c r="F152" s="104">
        <v>100</v>
      </c>
      <c r="G152" s="82">
        <f>G153</f>
        <v>0</v>
      </c>
      <c r="H152" s="82">
        <f>H153</f>
        <v>0</v>
      </c>
      <c r="I152" s="82">
        <f>I153</f>
        <v>0</v>
      </c>
      <c r="J152" s="125"/>
      <c r="K152" s="102"/>
      <c r="L152" s="112">
        <f t="shared" si="26"/>
        <v>0</v>
      </c>
    </row>
    <row r="153" spans="1:12" ht="74.25" customHeight="1">
      <c r="A153" s="231"/>
      <c r="B153" s="227"/>
      <c r="C153" s="7">
        <v>2710</v>
      </c>
      <c r="D153" s="7" t="s">
        <v>210</v>
      </c>
      <c r="E153" s="77"/>
      <c r="F153" s="147">
        <v>100</v>
      </c>
      <c r="G153" s="77">
        <v>0</v>
      </c>
      <c r="H153" s="77">
        <v>0</v>
      </c>
      <c r="I153" s="77">
        <v>0</v>
      </c>
      <c r="J153" s="125"/>
      <c r="K153" s="111"/>
      <c r="L153" s="112">
        <f t="shared" si="26"/>
        <v>0</v>
      </c>
    </row>
    <row r="154" spans="1:12" s="12" customFormat="1" ht="42">
      <c r="A154" s="231"/>
      <c r="B154" s="226">
        <v>75085</v>
      </c>
      <c r="C154" s="2"/>
      <c r="D154" s="2" t="s">
        <v>200</v>
      </c>
      <c r="E154" s="82">
        <f>SUM(E155:E172)</f>
        <v>633459.1100000001</v>
      </c>
      <c r="F154" s="104">
        <v>96</v>
      </c>
      <c r="G154" s="82">
        <f>SUM(G155:G172)</f>
        <v>715720</v>
      </c>
      <c r="H154" s="82">
        <f>SUM(H155:H172)</f>
        <v>785220</v>
      </c>
      <c r="I154" s="82">
        <f>SUM(I155:I172)</f>
        <v>743789.8</v>
      </c>
      <c r="J154" s="125">
        <f t="shared" si="21"/>
        <v>94.7237462112529</v>
      </c>
      <c r="K154" s="102"/>
      <c r="L154" s="112">
        <f t="shared" si="26"/>
        <v>1.8408039526260755</v>
      </c>
    </row>
    <row r="155" spans="1:12" ht="33" customHeight="1">
      <c r="A155" s="231"/>
      <c r="B155" s="228"/>
      <c r="C155" s="7">
        <v>3020</v>
      </c>
      <c r="D155" s="7" t="s">
        <v>122</v>
      </c>
      <c r="E155" s="77">
        <v>2959.75</v>
      </c>
      <c r="F155" s="147">
        <v>48</v>
      </c>
      <c r="G155" s="77">
        <v>3800</v>
      </c>
      <c r="H155" s="77">
        <v>3800</v>
      </c>
      <c r="I155" s="77">
        <v>1706.38</v>
      </c>
      <c r="J155" s="125">
        <f t="shared" si="21"/>
        <v>44.904736842105265</v>
      </c>
      <c r="K155" s="111"/>
      <c r="L155" s="112">
        <f t="shared" si="26"/>
        <v>0.004223116596492829</v>
      </c>
    </row>
    <row r="156" spans="1:12" ht="22.5">
      <c r="A156" s="231"/>
      <c r="B156" s="228"/>
      <c r="C156" s="7">
        <v>4010</v>
      </c>
      <c r="D156" s="7" t="s">
        <v>55</v>
      </c>
      <c r="E156" s="77">
        <v>450591.57</v>
      </c>
      <c r="F156" s="147">
        <v>99</v>
      </c>
      <c r="G156" s="77">
        <v>509540</v>
      </c>
      <c r="H156" s="77">
        <v>579370</v>
      </c>
      <c r="I156" s="77">
        <v>568468.38</v>
      </c>
      <c r="J156" s="125">
        <f t="shared" si="21"/>
        <v>98.11836650154478</v>
      </c>
      <c r="K156" s="111"/>
      <c r="L156" s="112">
        <f t="shared" si="26"/>
        <v>1.4069013057814743</v>
      </c>
    </row>
    <row r="157" spans="1:12" ht="22.5">
      <c r="A157" s="231"/>
      <c r="B157" s="228"/>
      <c r="C157" s="7" t="s">
        <v>39</v>
      </c>
      <c r="D157" s="7" t="s">
        <v>234</v>
      </c>
      <c r="E157" s="77">
        <v>33444.39</v>
      </c>
      <c r="F157" s="147"/>
      <c r="G157" s="77">
        <v>36900</v>
      </c>
      <c r="H157" s="77">
        <v>37340</v>
      </c>
      <c r="I157" s="77">
        <v>37337.64</v>
      </c>
      <c r="J157" s="125"/>
      <c r="K157" s="111"/>
      <c r="L157" s="112"/>
    </row>
    <row r="158" spans="1:12" ht="33.75">
      <c r="A158" s="231"/>
      <c r="B158" s="228"/>
      <c r="C158" s="7">
        <v>4110</v>
      </c>
      <c r="D158" s="7" t="s">
        <v>224</v>
      </c>
      <c r="E158" s="77">
        <v>77815.09</v>
      </c>
      <c r="F158" s="147">
        <v>93</v>
      </c>
      <c r="G158" s="77">
        <v>83600</v>
      </c>
      <c r="H158" s="77">
        <v>83270</v>
      </c>
      <c r="I158" s="77">
        <v>75703.81</v>
      </c>
      <c r="J158" s="125">
        <f t="shared" si="21"/>
        <v>90.91366638645371</v>
      </c>
      <c r="K158" s="111"/>
      <c r="L158" s="112">
        <f t="shared" si="26"/>
        <v>0.1873592144942743</v>
      </c>
    </row>
    <row r="159" spans="1:12" ht="22.5">
      <c r="A159" s="231"/>
      <c r="B159" s="228"/>
      <c r="C159" s="7">
        <v>4120</v>
      </c>
      <c r="D159" s="7" t="s">
        <v>60</v>
      </c>
      <c r="E159" s="77">
        <v>3483.97</v>
      </c>
      <c r="F159" s="147">
        <v>65</v>
      </c>
      <c r="G159" s="77">
        <v>5250</v>
      </c>
      <c r="H159" s="77">
        <v>4810</v>
      </c>
      <c r="I159" s="77">
        <v>3823.79</v>
      </c>
      <c r="J159" s="125">
        <f t="shared" si="21"/>
        <v>79.49667359667359</v>
      </c>
      <c r="K159" s="111"/>
      <c r="L159" s="112">
        <f t="shared" si="26"/>
        <v>0.009463490553395676</v>
      </c>
    </row>
    <row r="160" spans="1:12" ht="45.75" customHeight="1">
      <c r="A160" s="231"/>
      <c r="B160" s="228"/>
      <c r="C160" s="7">
        <v>4140</v>
      </c>
      <c r="D160" s="7" t="s">
        <v>236</v>
      </c>
      <c r="E160" s="77"/>
      <c r="F160" s="147"/>
      <c r="G160" s="77">
        <v>500</v>
      </c>
      <c r="H160" s="77">
        <v>500</v>
      </c>
      <c r="I160" s="77">
        <v>0</v>
      </c>
      <c r="J160" s="125">
        <f t="shared" si="21"/>
        <v>0</v>
      </c>
      <c r="K160" s="111"/>
      <c r="L160" s="112">
        <f t="shared" si="26"/>
        <v>0</v>
      </c>
    </row>
    <row r="161" spans="1:12" ht="22.5">
      <c r="A161" s="231"/>
      <c r="B161" s="228"/>
      <c r="C161" s="7">
        <v>4170</v>
      </c>
      <c r="D161" s="7" t="s">
        <v>29</v>
      </c>
      <c r="E161" s="77"/>
      <c r="F161" s="147"/>
      <c r="G161" s="77">
        <v>1000</v>
      </c>
      <c r="H161" s="77">
        <v>1000</v>
      </c>
      <c r="I161" s="77">
        <v>0</v>
      </c>
      <c r="J161" s="125">
        <f t="shared" si="21"/>
        <v>0</v>
      </c>
      <c r="K161" s="111"/>
      <c r="L161" s="112">
        <f t="shared" si="26"/>
        <v>0</v>
      </c>
    </row>
    <row r="162" spans="1:12" ht="22.5">
      <c r="A162" s="231"/>
      <c r="B162" s="228"/>
      <c r="C162" s="7">
        <v>4210</v>
      </c>
      <c r="D162" s="7" t="s">
        <v>14</v>
      </c>
      <c r="E162" s="77">
        <v>15545.63</v>
      </c>
      <c r="F162" s="147">
        <v>89</v>
      </c>
      <c r="G162" s="77">
        <v>21000</v>
      </c>
      <c r="H162" s="77">
        <v>21000</v>
      </c>
      <c r="I162" s="77">
        <v>11626.45</v>
      </c>
      <c r="J162" s="125">
        <f t="shared" si="21"/>
        <v>55.36404761904762</v>
      </c>
      <c r="K162" s="111"/>
      <c r="L162" s="112">
        <f t="shared" si="26"/>
        <v>0.02877427885540973</v>
      </c>
    </row>
    <row r="163" spans="1:12" ht="11.25">
      <c r="A163" s="231"/>
      <c r="B163" s="228"/>
      <c r="C163" s="7">
        <v>4260</v>
      </c>
      <c r="D163" s="7" t="s">
        <v>15</v>
      </c>
      <c r="E163" s="77">
        <v>5746.72</v>
      </c>
      <c r="F163" s="147">
        <v>92</v>
      </c>
      <c r="G163" s="77">
        <v>6000</v>
      </c>
      <c r="H163" s="77">
        <v>6000</v>
      </c>
      <c r="I163" s="77">
        <v>3715.91</v>
      </c>
      <c r="J163" s="125">
        <f t="shared" si="21"/>
        <v>61.93183333333333</v>
      </c>
      <c r="K163" s="111"/>
      <c r="L163" s="112">
        <f t="shared" si="26"/>
        <v>0.009196498547846124</v>
      </c>
    </row>
    <row r="164" spans="1:12" ht="22.5">
      <c r="A164" s="231"/>
      <c r="B164" s="228"/>
      <c r="C164" s="7">
        <v>4270</v>
      </c>
      <c r="D164" s="7" t="s">
        <v>17</v>
      </c>
      <c r="E164" s="77">
        <v>4895.4</v>
      </c>
      <c r="F164" s="147">
        <v>34</v>
      </c>
      <c r="G164" s="77">
        <v>5000</v>
      </c>
      <c r="H164" s="77">
        <v>5000</v>
      </c>
      <c r="I164" s="77">
        <v>2882.52</v>
      </c>
      <c r="J164" s="125">
        <f t="shared" si="21"/>
        <v>57.650400000000005</v>
      </c>
      <c r="K164" s="111"/>
      <c r="L164" s="112">
        <f t="shared" si="26"/>
        <v>0.007133943231708359</v>
      </c>
    </row>
    <row r="165" spans="1:12" ht="22.5">
      <c r="A165" s="231"/>
      <c r="B165" s="228"/>
      <c r="C165" s="7">
        <v>4280</v>
      </c>
      <c r="D165" s="7" t="s">
        <v>63</v>
      </c>
      <c r="E165" s="77">
        <v>635</v>
      </c>
      <c r="F165" s="147">
        <v>56</v>
      </c>
      <c r="G165" s="77">
        <v>500</v>
      </c>
      <c r="H165" s="77">
        <v>500</v>
      </c>
      <c r="I165" s="77">
        <v>480</v>
      </c>
      <c r="J165" s="125">
        <f t="shared" si="21"/>
        <v>96</v>
      </c>
      <c r="K165" s="111"/>
      <c r="L165" s="112">
        <f t="shared" si="26"/>
        <v>0.001187951081421816</v>
      </c>
    </row>
    <row r="166" spans="1:12" ht="22.5">
      <c r="A166" s="231"/>
      <c r="B166" s="228"/>
      <c r="C166" s="7">
        <v>4300</v>
      </c>
      <c r="D166" s="7" t="s">
        <v>19</v>
      </c>
      <c r="E166" s="77">
        <v>10482.04</v>
      </c>
      <c r="F166" s="147">
        <v>93</v>
      </c>
      <c r="G166" s="77">
        <v>12080</v>
      </c>
      <c r="H166" s="77">
        <v>12080</v>
      </c>
      <c r="I166" s="77">
        <v>10521.02</v>
      </c>
      <c r="J166" s="125">
        <f t="shared" si="21"/>
        <v>87.09453642384106</v>
      </c>
      <c r="K166" s="111"/>
      <c r="L166" s="112">
        <f t="shared" si="26"/>
        <v>0.026038452263876154</v>
      </c>
    </row>
    <row r="167" spans="1:12" ht="33" customHeight="1">
      <c r="A167" s="231"/>
      <c r="B167" s="228"/>
      <c r="C167" s="7">
        <v>4360</v>
      </c>
      <c r="D167" s="7" t="s">
        <v>237</v>
      </c>
      <c r="E167" s="77">
        <v>5983.36</v>
      </c>
      <c r="F167" s="147">
        <v>92</v>
      </c>
      <c r="G167" s="77">
        <v>6500</v>
      </c>
      <c r="H167" s="77">
        <v>6500</v>
      </c>
      <c r="I167" s="77">
        <v>5851.66</v>
      </c>
      <c r="J167" s="125">
        <f t="shared" si="21"/>
        <v>90.02553846153846</v>
      </c>
      <c r="K167" s="111"/>
      <c r="L167" s="112">
        <f t="shared" si="26"/>
        <v>0.01448226213565163</v>
      </c>
    </row>
    <row r="168" spans="1:12" ht="59.25" customHeight="1">
      <c r="A168" s="231"/>
      <c r="B168" s="228"/>
      <c r="C168" s="7">
        <v>4400</v>
      </c>
      <c r="D168" s="7" t="s">
        <v>199</v>
      </c>
      <c r="E168" s="77">
        <v>4478.64</v>
      </c>
      <c r="F168" s="147">
        <v>100</v>
      </c>
      <c r="G168" s="77">
        <v>5000</v>
      </c>
      <c r="H168" s="77">
        <v>5000</v>
      </c>
      <c r="I168" s="77">
        <v>4478.64</v>
      </c>
      <c r="J168" s="125">
        <f t="shared" si="21"/>
        <v>89.5728</v>
      </c>
      <c r="K168" s="111"/>
      <c r="L168" s="112">
        <f t="shared" si="26"/>
        <v>0.011084177565206254</v>
      </c>
    </row>
    <row r="169" spans="1:12" ht="22.5">
      <c r="A169" s="231"/>
      <c r="B169" s="228"/>
      <c r="C169" s="7">
        <v>4410</v>
      </c>
      <c r="D169" s="7" t="s">
        <v>58</v>
      </c>
      <c r="E169" s="77">
        <v>105</v>
      </c>
      <c r="F169" s="147">
        <v>14</v>
      </c>
      <c r="G169" s="77">
        <v>300</v>
      </c>
      <c r="H169" s="77">
        <v>300</v>
      </c>
      <c r="I169" s="77">
        <v>87</v>
      </c>
      <c r="J169" s="125">
        <f t="shared" si="21"/>
        <v>28.999999999999996</v>
      </c>
      <c r="K169" s="111"/>
      <c r="L169" s="112">
        <f t="shared" si="26"/>
        <v>0.00021531613350770412</v>
      </c>
    </row>
    <row r="170" spans="1:12" ht="11.25">
      <c r="A170" s="231"/>
      <c r="B170" s="228"/>
      <c r="C170" s="7">
        <v>4430</v>
      </c>
      <c r="D170" s="7" t="s">
        <v>32</v>
      </c>
      <c r="E170" s="77">
        <v>2778</v>
      </c>
      <c r="F170" s="147">
        <v>99</v>
      </c>
      <c r="G170" s="77">
        <v>3000</v>
      </c>
      <c r="H170" s="77">
        <v>3000</v>
      </c>
      <c r="I170" s="77">
        <v>2725</v>
      </c>
      <c r="J170" s="125">
        <f t="shared" si="21"/>
        <v>90.83333333333333</v>
      </c>
      <c r="K170" s="111"/>
      <c r="L170" s="112">
        <f t="shared" si="26"/>
        <v>0.0067440972851551</v>
      </c>
    </row>
    <row r="171" spans="1:12" ht="33.75">
      <c r="A171" s="231"/>
      <c r="B171" s="228"/>
      <c r="C171" s="7">
        <v>4440</v>
      </c>
      <c r="D171" s="7" t="s">
        <v>125</v>
      </c>
      <c r="E171" s="77">
        <v>10868.55</v>
      </c>
      <c r="F171" s="147">
        <v>100</v>
      </c>
      <c r="G171" s="77">
        <v>11250</v>
      </c>
      <c r="H171" s="77">
        <v>11250</v>
      </c>
      <c r="I171" s="77">
        <v>11063.7</v>
      </c>
      <c r="J171" s="125">
        <f t="shared" si="21"/>
        <v>98.34400000000001</v>
      </c>
      <c r="K171" s="111"/>
      <c r="L171" s="112">
        <f t="shared" si="26"/>
        <v>0.027381529957346967</v>
      </c>
    </row>
    <row r="172" spans="1:12" ht="45">
      <c r="A172" s="231"/>
      <c r="B172" s="241"/>
      <c r="C172" s="7">
        <v>4700</v>
      </c>
      <c r="D172" s="7" t="s">
        <v>193</v>
      </c>
      <c r="E172" s="77">
        <v>3646</v>
      </c>
      <c r="F172" s="147">
        <v>77</v>
      </c>
      <c r="G172" s="77">
        <v>4500</v>
      </c>
      <c r="H172" s="77">
        <v>4500</v>
      </c>
      <c r="I172" s="77">
        <v>3317.9</v>
      </c>
      <c r="J172" s="125">
        <f t="shared" si="21"/>
        <v>73.73111111111112</v>
      </c>
      <c r="K172" s="111"/>
      <c r="L172" s="112">
        <f t="shared" si="26"/>
        <v>0.008211464360519671</v>
      </c>
    </row>
    <row r="173" spans="1:12" ht="21">
      <c r="A173" s="231"/>
      <c r="B173" s="224">
        <v>75095</v>
      </c>
      <c r="C173" s="7"/>
      <c r="D173" s="2" t="s">
        <v>25</v>
      </c>
      <c r="E173" s="76">
        <f>SUM(E174:E185)</f>
        <v>93032.65</v>
      </c>
      <c r="F173" s="138">
        <v>89.6</v>
      </c>
      <c r="G173" s="76">
        <f>SUM(G174:G185)</f>
        <v>109060</v>
      </c>
      <c r="H173" s="76">
        <f>SUM(H174:H185)</f>
        <v>95560</v>
      </c>
      <c r="I173" s="76">
        <f>SUM(I174:I185)</f>
        <v>92640.95</v>
      </c>
      <c r="J173" s="118">
        <f>(I173/H173)*100</f>
        <v>96.9453223105902</v>
      </c>
      <c r="K173" s="102">
        <f>(I173/E173)*100</f>
        <v>99.57896501927011</v>
      </c>
      <c r="L173" s="109">
        <f aca="true" t="shared" si="27" ref="L173:L186">(I173/$I$872)*100</f>
        <v>0.22927690986759242</v>
      </c>
    </row>
    <row r="174" spans="1:12" ht="67.5">
      <c r="A174" s="231"/>
      <c r="B174" s="240"/>
      <c r="C174" s="7">
        <v>2820</v>
      </c>
      <c r="D174" s="7" t="s">
        <v>195</v>
      </c>
      <c r="E174" s="79">
        <v>10000</v>
      </c>
      <c r="F174" s="105">
        <v>100</v>
      </c>
      <c r="G174" s="79">
        <v>10000</v>
      </c>
      <c r="H174" s="79">
        <v>0</v>
      </c>
      <c r="I174" s="79">
        <v>0</v>
      </c>
      <c r="J174" s="112"/>
      <c r="K174" s="111">
        <f>(I174/E174)*100</f>
        <v>0</v>
      </c>
      <c r="L174" s="112">
        <f t="shared" si="27"/>
        <v>0</v>
      </c>
    </row>
    <row r="175" spans="1:12" ht="119.25" customHeight="1">
      <c r="A175" s="231"/>
      <c r="B175" s="231"/>
      <c r="C175" s="7" t="s">
        <v>67</v>
      </c>
      <c r="D175" s="7" t="s">
        <v>238</v>
      </c>
      <c r="E175" s="77">
        <v>5892</v>
      </c>
      <c r="F175" s="147">
        <v>97.2</v>
      </c>
      <c r="G175" s="77">
        <v>2000</v>
      </c>
      <c r="H175" s="77">
        <v>7000</v>
      </c>
      <c r="I175" s="77">
        <v>6214.4</v>
      </c>
      <c r="J175" s="120">
        <f t="shared" si="21"/>
        <v>88.77714285714285</v>
      </c>
      <c r="K175" s="111">
        <f>(I175/E175)*100</f>
        <v>105.47182620502376</v>
      </c>
      <c r="L175" s="109">
        <f t="shared" si="27"/>
        <v>0.015380006667474442</v>
      </c>
    </row>
    <row r="176" spans="1:12" ht="34.5" customHeight="1">
      <c r="A176" s="231"/>
      <c r="B176" s="231"/>
      <c r="C176" s="7">
        <v>3030</v>
      </c>
      <c r="D176" s="7" t="s">
        <v>122</v>
      </c>
      <c r="E176" s="77"/>
      <c r="F176" s="147"/>
      <c r="G176" s="77">
        <v>10000</v>
      </c>
      <c r="H176" s="77">
        <v>10000</v>
      </c>
      <c r="I176" s="77">
        <v>9864</v>
      </c>
      <c r="J176" s="120"/>
      <c r="K176" s="111"/>
      <c r="L176" s="109">
        <f t="shared" si="27"/>
        <v>0.024412394723218316</v>
      </c>
    </row>
    <row r="177" spans="1:12" ht="22.5">
      <c r="A177" s="231"/>
      <c r="B177" s="231"/>
      <c r="C177" s="7">
        <v>4100</v>
      </c>
      <c r="D177" s="7" t="s">
        <v>239</v>
      </c>
      <c r="E177" s="77">
        <v>32045.18</v>
      </c>
      <c r="F177" s="147">
        <v>96.8</v>
      </c>
      <c r="G177" s="77">
        <v>28000</v>
      </c>
      <c r="H177" s="77">
        <v>29200</v>
      </c>
      <c r="I177" s="77">
        <v>28158.85</v>
      </c>
      <c r="J177" s="120">
        <f t="shared" si="21"/>
        <v>96.43441780821918</v>
      </c>
      <c r="K177" s="111">
        <f>(I177/E177)*100</f>
        <v>87.87234148786182</v>
      </c>
      <c r="L177" s="112">
        <f t="shared" si="27"/>
        <v>0.06969028397728062</v>
      </c>
    </row>
    <row r="178" spans="1:12" ht="23.25" customHeight="1">
      <c r="A178" s="231"/>
      <c r="B178" s="231"/>
      <c r="C178" s="7" t="s">
        <v>26</v>
      </c>
      <c r="D178" s="7" t="s">
        <v>240</v>
      </c>
      <c r="E178" s="77">
        <v>0</v>
      </c>
      <c r="F178" s="147">
        <v>96.7</v>
      </c>
      <c r="G178" s="77">
        <v>1400</v>
      </c>
      <c r="H178" s="77">
        <v>1300</v>
      </c>
      <c r="I178" s="77">
        <v>1236.31</v>
      </c>
      <c r="J178" s="120">
        <f t="shared" si="21"/>
        <v>95.10076923076922</v>
      </c>
      <c r="K178" s="111"/>
      <c r="L178" s="112">
        <f t="shared" si="27"/>
        <v>0.0030597412530679272</v>
      </c>
    </row>
    <row r="179" spans="1:12" ht="21.75" customHeight="1">
      <c r="A179" s="231"/>
      <c r="B179" s="231"/>
      <c r="C179" s="7" t="s">
        <v>27</v>
      </c>
      <c r="D179" s="7" t="s">
        <v>60</v>
      </c>
      <c r="E179" s="77">
        <v>0</v>
      </c>
      <c r="F179" s="147">
        <v>48.4</v>
      </c>
      <c r="G179" s="77">
        <v>160</v>
      </c>
      <c r="H179" s="77">
        <v>260</v>
      </c>
      <c r="I179" s="77">
        <v>176.2</v>
      </c>
      <c r="J179" s="120">
        <f t="shared" si="21"/>
        <v>67.76923076923076</v>
      </c>
      <c r="K179" s="111"/>
      <c r="L179" s="112">
        <f t="shared" si="27"/>
        <v>0.0004360770428052582</v>
      </c>
    </row>
    <row r="180" spans="1:12" ht="22.5">
      <c r="A180" s="231"/>
      <c r="B180" s="231"/>
      <c r="C180" s="7" t="s">
        <v>28</v>
      </c>
      <c r="D180" s="7" t="s">
        <v>29</v>
      </c>
      <c r="E180" s="77">
        <v>0</v>
      </c>
      <c r="F180" s="147">
        <v>79</v>
      </c>
      <c r="G180" s="77">
        <v>8000</v>
      </c>
      <c r="H180" s="77">
        <v>7300</v>
      </c>
      <c r="I180" s="77">
        <v>7192</v>
      </c>
      <c r="J180" s="120">
        <f t="shared" si="21"/>
        <v>98.52054794520548</v>
      </c>
      <c r="K180" s="111"/>
      <c r="L180" s="112">
        <f t="shared" si="27"/>
        <v>0.017799467036636873</v>
      </c>
    </row>
    <row r="181" spans="1:12" ht="22.5">
      <c r="A181" s="231"/>
      <c r="B181" s="231"/>
      <c r="C181" s="7" t="s">
        <v>30</v>
      </c>
      <c r="D181" s="7" t="s">
        <v>14</v>
      </c>
      <c r="E181" s="77">
        <v>8038.76</v>
      </c>
      <c r="F181" s="147">
        <v>84.6</v>
      </c>
      <c r="G181" s="77">
        <v>8500</v>
      </c>
      <c r="H181" s="77">
        <v>1000</v>
      </c>
      <c r="I181" s="77">
        <v>878.44</v>
      </c>
      <c r="J181" s="120">
        <f t="shared" si="21"/>
        <v>87.84400000000001</v>
      </c>
      <c r="K181" s="111">
        <f aca="true" t="shared" si="28" ref="K181:K191">(I181/E181)*100</f>
        <v>10.927555991222528</v>
      </c>
      <c r="L181" s="112">
        <f t="shared" si="27"/>
        <v>0.0021740494749253746</v>
      </c>
    </row>
    <row r="182" spans="1:12" ht="20.25" customHeight="1">
      <c r="A182" s="231"/>
      <c r="B182" s="231"/>
      <c r="C182" s="7" t="s">
        <v>18</v>
      </c>
      <c r="D182" s="7" t="s">
        <v>19</v>
      </c>
      <c r="E182" s="77">
        <v>2690.02</v>
      </c>
      <c r="F182" s="147">
        <v>87.6</v>
      </c>
      <c r="G182" s="77">
        <v>3500</v>
      </c>
      <c r="H182" s="77">
        <v>500</v>
      </c>
      <c r="I182" s="77">
        <v>317.16</v>
      </c>
      <c r="J182" s="120">
        <f t="shared" si="21"/>
        <v>63.432</v>
      </c>
      <c r="K182" s="111">
        <f t="shared" si="28"/>
        <v>11.790246912662361</v>
      </c>
      <c r="L182" s="112">
        <f t="shared" si="27"/>
        <v>0.0007849386770494649</v>
      </c>
    </row>
    <row r="183" spans="1:12" ht="13.5" customHeight="1">
      <c r="A183" s="231"/>
      <c r="B183" s="231"/>
      <c r="C183" s="7">
        <v>4430</v>
      </c>
      <c r="D183" s="7" t="s">
        <v>32</v>
      </c>
      <c r="E183" s="77">
        <v>34188.91</v>
      </c>
      <c r="F183" s="147">
        <v>98</v>
      </c>
      <c r="G183" s="77">
        <v>37000</v>
      </c>
      <c r="H183" s="77">
        <v>38600</v>
      </c>
      <c r="I183" s="77">
        <v>38532.11</v>
      </c>
      <c r="J183" s="125">
        <f t="shared" si="21"/>
        <v>99.82411917098446</v>
      </c>
      <c r="K183" s="111">
        <f t="shared" si="28"/>
        <v>112.7035345672032</v>
      </c>
      <c r="L183" s="112">
        <f t="shared" si="27"/>
        <v>0.09536304529992576</v>
      </c>
    </row>
    <row r="184" spans="1:12" ht="32.25" customHeight="1">
      <c r="A184" s="229"/>
      <c r="B184" s="229"/>
      <c r="C184" s="7">
        <v>4610</v>
      </c>
      <c r="D184" s="7" t="s">
        <v>136</v>
      </c>
      <c r="E184" s="77">
        <v>177.78</v>
      </c>
      <c r="F184" s="147">
        <v>63</v>
      </c>
      <c r="G184" s="77">
        <v>500</v>
      </c>
      <c r="H184" s="77">
        <v>400</v>
      </c>
      <c r="I184" s="77">
        <v>71.48</v>
      </c>
      <c r="J184" s="125">
        <f t="shared" si="21"/>
        <v>17.87</v>
      </c>
      <c r="K184" s="111">
        <f t="shared" si="28"/>
        <v>40.206997412532345</v>
      </c>
      <c r="L184" s="112">
        <f t="shared" si="27"/>
        <v>0.00017690571520839876</v>
      </c>
    </row>
    <row r="185" spans="1:12" ht="32.25" customHeight="1">
      <c r="A185" s="227"/>
      <c r="B185" s="227"/>
      <c r="C185" s="7">
        <v>6060</v>
      </c>
      <c r="D185" s="7" t="s">
        <v>182</v>
      </c>
      <c r="E185" s="77"/>
      <c r="F185" s="147">
        <v>75</v>
      </c>
      <c r="G185" s="77">
        <v>0</v>
      </c>
      <c r="H185" s="77">
        <v>0</v>
      </c>
      <c r="I185" s="77">
        <v>0</v>
      </c>
      <c r="J185" s="125"/>
      <c r="K185" s="111"/>
      <c r="L185" s="112">
        <f t="shared" si="27"/>
        <v>0</v>
      </c>
    </row>
    <row r="186" spans="1:12" ht="70.5" customHeight="1">
      <c r="A186" s="230" t="s">
        <v>68</v>
      </c>
      <c r="B186" s="2"/>
      <c r="C186" s="2"/>
      <c r="D186" s="2" t="s">
        <v>241</v>
      </c>
      <c r="E186" s="76">
        <f>E187+E201</f>
        <v>82345.9</v>
      </c>
      <c r="F186" s="138">
        <v>100</v>
      </c>
      <c r="G186" s="76">
        <f>G187+G192+G201+G210</f>
        <v>1589</v>
      </c>
      <c r="H186" s="76">
        <f>H187+H192+H201+H210</f>
        <v>77236</v>
      </c>
      <c r="I186" s="76">
        <f>I187+I192+I201+I210</f>
        <v>77236</v>
      </c>
      <c r="J186" s="106">
        <f aca="true" t="shared" si="29" ref="J186:J191">(I186/H186)*100</f>
        <v>100</v>
      </c>
      <c r="K186" s="102">
        <f t="shared" si="28"/>
        <v>93.79459086609049</v>
      </c>
      <c r="L186" s="109">
        <f t="shared" si="27"/>
        <v>0.19115122859311534</v>
      </c>
    </row>
    <row r="187" spans="1:12" ht="45" customHeight="1">
      <c r="A187" s="231"/>
      <c r="B187" s="224">
        <v>75101</v>
      </c>
      <c r="C187" s="2"/>
      <c r="D187" s="2" t="s">
        <v>242</v>
      </c>
      <c r="E187" s="76">
        <f>E188+E189+E191+E190</f>
        <v>1589</v>
      </c>
      <c r="F187" s="138">
        <v>100</v>
      </c>
      <c r="G187" s="76">
        <f>G188+G189+G191+G190</f>
        <v>1589</v>
      </c>
      <c r="H187" s="76">
        <f>H188+H189+H191+H190</f>
        <v>1589</v>
      </c>
      <c r="I187" s="76">
        <f>I188+I189+I191+I190</f>
        <v>1589</v>
      </c>
      <c r="J187" s="106">
        <f t="shared" si="29"/>
        <v>100</v>
      </c>
      <c r="K187" s="102">
        <f t="shared" si="28"/>
        <v>100</v>
      </c>
      <c r="L187" s="109"/>
    </row>
    <row r="188" spans="1:12" ht="32.25" customHeight="1">
      <c r="A188" s="231"/>
      <c r="B188" s="238"/>
      <c r="C188" s="7">
        <v>4110</v>
      </c>
      <c r="D188" s="7" t="s">
        <v>231</v>
      </c>
      <c r="E188" s="77">
        <v>209.35</v>
      </c>
      <c r="F188" s="147">
        <v>100</v>
      </c>
      <c r="G188" s="77">
        <v>214.55</v>
      </c>
      <c r="H188" s="77">
        <v>209.34</v>
      </c>
      <c r="I188" s="77">
        <v>209.34</v>
      </c>
      <c r="J188" s="111">
        <f t="shared" si="29"/>
        <v>100</v>
      </c>
      <c r="K188" s="111">
        <f t="shared" si="28"/>
        <v>99.995223310246</v>
      </c>
      <c r="L188" s="112"/>
    </row>
    <row r="189" spans="1:12" ht="20.25" customHeight="1">
      <c r="A189" s="231"/>
      <c r="B189" s="238"/>
      <c r="C189" s="13">
        <v>4120</v>
      </c>
      <c r="D189" s="7" t="s">
        <v>60</v>
      </c>
      <c r="E189" s="77">
        <v>29.86</v>
      </c>
      <c r="F189" s="147">
        <v>100</v>
      </c>
      <c r="G189" s="77">
        <v>30.74</v>
      </c>
      <c r="H189" s="77">
        <v>29.84</v>
      </c>
      <c r="I189" s="77">
        <v>29.84</v>
      </c>
      <c r="J189" s="111">
        <f t="shared" si="29"/>
        <v>100</v>
      </c>
      <c r="K189" s="111">
        <f t="shared" si="28"/>
        <v>99.93302076356329</v>
      </c>
      <c r="L189" s="112"/>
    </row>
    <row r="190" spans="1:12" ht="24.75" customHeight="1">
      <c r="A190" s="231"/>
      <c r="B190" s="238"/>
      <c r="C190" s="7">
        <v>4170</v>
      </c>
      <c r="D190" s="7" t="s">
        <v>178</v>
      </c>
      <c r="E190" s="77">
        <v>1217.79</v>
      </c>
      <c r="F190" s="147">
        <v>100</v>
      </c>
      <c r="G190" s="77">
        <v>1243.71</v>
      </c>
      <c r="H190" s="77">
        <v>1217.82</v>
      </c>
      <c r="I190" s="77">
        <v>1217.82</v>
      </c>
      <c r="J190" s="111">
        <f t="shared" si="29"/>
        <v>100</v>
      </c>
      <c r="K190" s="111">
        <f t="shared" si="28"/>
        <v>100.00246347892494</v>
      </c>
      <c r="L190" s="112"/>
    </row>
    <row r="191" spans="1:12" ht="22.5" customHeight="1">
      <c r="A191" s="231"/>
      <c r="B191" s="238"/>
      <c r="C191" s="7">
        <v>4210</v>
      </c>
      <c r="D191" s="7" t="s">
        <v>14</v>
      </c>
      <c r="E191" s="77">
        <v>132</v>
      </c>
      <c r="F191" s="147">
        <v>100</v>
      </c>
      <c r="G191" s="77">
        <v>100</v>
      </c>
      <c r="H191" s="77">
        <v>132</v>
      </c>
      <c r="I191" s="77">
        <v>132</v>
      </c>
      <c r="J191" s="112">
        <f t="shared" si="29"/>
        <v>100</v>
      </c>
      <c r="K191" s="111">
        <f t="shared" si="28"/>
        <v>100</v>
      </c>
      <c r="L191" s="112"/>
    </row>
    <row r="192" spans="1:12" ht="22.5" customHeight="1">
      <c r="A192" s="55"/>
      <c r="B192" s="68">
        <v>75108</v>
      </c>
      <c r="C192" s="2"/>
      <c r="D192" s="2" t="s">
        <v>312</v>
      </c>
      <c r="E192" s="82"/>
      <c r="F192" s="104"/>
      <c r="G192" s="82">
        <f>SUM(G193:G200)</f>
        <v>0</v>
      </c>
      <c r="H192" s="82">
        <f>SUM(H193:H200)</f>
        <v>38030</v>
      </c>
      <c r="I192" s="82">
        <f>SUM(I193:I200)</f>
        <v>38030</v>
      </c>
      <c r="J192" s="109"/>
      <c r="K192" s="102"/>
      <c r="L192" s="109"/>
    </row>
    <row r="193" spans="1:12" ht="22.5" customHeight="1">
      <c r="A193" s="55"/>
      <c r="B193" s="160"/>
      <c r="C193" s="39">
        <v>3030</v>
      </c>
      <c r="D193" s="14" t="s">
        <v>57</v>
      </c>
      <c r="E193" s="77"/>
      <c r="F193" s="147"/>
      <c r="G193" s="77"/>
      <c r="H193" s="77">
        <v>22600</v>
      </c>
      <c r="I193" s="77">
        <v>22600</v>
      </c>
      <c r="J193" s="112"/>
      <c r="K193" s="111"/>
      <c r="L193" s="112"/>
    </row>
    <row r="194" spans="1:12" ht="22.5" customHeight="1">
      <c r="A194" s="55"/>
      <c r="B194" s="160"/>
      <c r="C194" s="39">
        <v>4110</v>
      </c>
      <c r="D194" s="7" t="s">
        <v>231</v>
      </c>
      <c r="E194" s="77"/>
      <c r="F194" s="147"/>
      <c r="G194" s="77"/>
      <c r="H194" s="77">
        <v>1908.09</v>
      </c>
      <c r="I194" s="77">
        <v>1908.09</v>
      </c>
      <c r="J194" s="112"/>
      <c r="K194" s="111"/>
      <c r="L194" s="112"/>
    </row>
    <row r="195" spans="1:12" ht="22.5" customHeight="1">
      <c r="A195" s="55"/>
      <c r="B195" s="160"/>
      <c r="C195" s="39">
        <v>4120</v>
      </c>
      <c r="D195" s="7" t="s">
        <v>60</v>
      </c>
      <c r="E195" s="77"/>
      <c r="F195" s="147"/>
      <c r="G195" s="77"/>
      <c r="H195" s="77">
        <v>267.81</v>
      </c>
      <c r="I195" s="77">
        <v>267.81</v>
      </c>
      <c r="J195" s="112"/>
      <c r="K195" s="111"/>
      <c r="L195" s="112"/>
    </row>
    <row r="196" spans="1:12" ht="22.5" customHeight="1">
      <c r="A196" s="55"/>
      <c r="B196" s="160"/>
      <c r="C196" s="39">
        <v>4170</v>
      </c>
      <c r="D196" s="7" t="s">
        <v>178</v>
      </c>
      <c r="E196" s="77"/>
      <c r="F196" s="147"/>
      <c r="G196" s="77"/>
      <c r="H196" s="77">
        <v>11796</v>
      </c>
      <c r="I196" s="77">
        <v>11796</v>
      </c>
      <c r="J196" s="112"/>
      <c r="K196" s="111"/>
      <c r="L196" s="112"/>
    </row>
    <row r="197" spans="1:12" ht="22.5" customHeight="1">
      <c r="A197" s="55"/>
      <c r="B197" s="160"/>
      <c r="C197" s="39">
        <v>4210</v>
      </c>
      <c r="D197" s="7" t="s">
        <v>14</v>
      </c>
      <c r="E197" s="77"/>
      <c r="F197" s="147"/>
      <c r="G197" s="77"/>
      <c r="H197" s="77">
        <v>1073.09</v>
      </c>
      <c r="I197" s="77">
        <v>1073.09</v>
      </c>
      <c r="J197" s="112"/>
      <c r="K197" s="111"/>
      <c r="L197" s="112"/>
    </row>
    <row r="198" spans="1:12" ht="22.5" customHeight="1">
      <c r="A198" s="55"/>
      <c r="B198" s="160"/>
      <c r="C198" s="39">
        <v>4300</v>
      </c>
      <c r="D198" s="7" t="s">
        <v>19</v>
      </c>
      <c r="E198" s="77"/>
      <c r="F198" s="147"/>
      <c r="G198" s="77"/>
      <c r="H198" s="77">
        <v>195.67</v>
      </c>
      <c r="I198" s="77">
        <v>195.67</v>
      </c>
      <c r="J198" s="112"/>
      <c r="K198" s="111"/>
      <c r="L198" s="112"/>
    </row>
    <row r="199" spans="1:12" ht="22.5" customHeight="1">
      <c r="A199" s="55"/>
      <c r="B199" s="160"/>
      <c r="C199" s="39">
        <v>4410</v>
      </c>
      <c r="D199" s="7" t="s">
        <v>58</v>
      </c>
      <c r="E199" s="77"/>
      <c r="F199" s="147"/>
      <c r="G199" s="77"/>
      <c r="H199" s="77">
        <v>112.83</v>
      </c>
      <c r="I199" s="77">
        <v>112.83</v>
      </c>
      <c r="J199" s="112"/>
      <c r="K199" s="111"/>
      <c r="L199" s="112"/>
    </row>
    <row r="200" spans="1:12" ht="39" customHeight="1">
      <c r="A200" s="55"/>
      <c r="B200" s="160"/>
      <c r="C200" s="39">
        <v>4700</v>
      </c>
      <c r="D200" s="7" t="s">
        <v>193</v>
      </c>
      <c r="E200" s="77"/>
      <c r="F200" s="147"/>
      <c r="G200" s="77"/>
      <c r="H200" s="77">
        <v>76.51</v>
      </c>
      <c r="I200" s="77">
        <v>76.51</v>
      </c>
      <c r="J200" s="112"/>
      <c r="K200" s="111"/>
      <c r="L200" s="112"/>
    </row>
    <row r="201" spans="2:12" ht="80.25" customHeight="1">
      <c r="B201" s="21">
        <v>75109</v>
      </c>
      <c r="C201" s="94"/>
      <c r="D201" s="2" t="s">
        <v>217</v>
      </c>
      <c r="E201" s="86">
        <f>E202+E203+E204+E205+E206+E207+E208+E209</f>
        <v>80756.9</v>
      </c>
      <c r="F201" s="148"/>
      <c r="G201" s="95">
        <f>G202+G203+G204+G205+G206+G207+G208+G209</f>
        <v>0</v>
      </c>
      <c r="H201" s="95">
        <f>H202+H203+H204+H205+H206+H207+H208+H209</f>
        <v>353</v>
      </c>
      <c r="I201" s="86">
        <f>I202+I203+I204+I205+I206+I207+I208+I209</f>
        <v>353</v>
      </c>
      <c r="J201" s="112">
        <f>(I201/H201)*100</f>
        <v>100</v>
      </c>
      <c r="K201" s="111"/>
      <c r="L201" s="94"/>
    </row>
    <row r="202" spans="3:11" ht="24" customHeight="1">
      <c r="C202" s="39">
        <v>3030</v>
      </c>
      <c r="D202" s="14" t="s">
        <v>57</v>
      </c>
      <c r="E202" s="78">
        <v>45860</v>
      </c>
      <c r="H202" s="77"/>
      <c r="I202" s="78"/>
      <c r="J202" s="112"/>
      <c r="K202" s="111"/>
    </row>
    <row r="203" spans="3:11" ht="21.75" customHeight="1">
      <c r="C203" s="39">
        <v>4110</v>
      </c>
      <c r="D203" s="7" t="s">
        <v>231</v>
      </c>
      <c r="E203" s="78">
        <v>1399.66</v>
      </c>
      <c r="H203" s="77"/>
      <c r="I203" s="78"/>
      <c r="J203" s="112"/>
      <c r="K203" s="111"/>
    </row>
    <row r="204" spans="3:11" ht="12.75" customHeight="1">
      <c r="C204" s="39">
        <v>4120</v>
      </c>
      <c r="D204" s="7" t="s">
        <v>60</v>
      </c>
      <c r="E204" s="78">
        <v>170.88</v>
      </c>
      <c r="H204" s="77"/>
      <c r="I204" s="78"/>
      <c r="J204" s="112"/>
      <c r="K204" s="111"/>
    </row>
    <row r="205" spans="3:11" ht="20.25" customHeight="1">
      <c r="C205" s="39">
        <v>4170</v>
      </c>
      <c r="D205" s="7" t="s">
        <v>178</v>
      </c>
      <c r="E205" s="78">
        <v>17617.11</v>
      </c>
      <c r="H205" s="77"/>
      <c r="I205" s="78"/>
      <c r="J205" s="112"/>
      <c r="K205" s="111"/>
    </row>
    <row r="206" spans="3:11" ht="22.5" customHeight="1">
      <c r="C206" s="39">
        <v>4210</v>
      </c>
      <c r="D206" s="7" t="s">
        <v>14</v>
      </c>
      <c r="E206" s="78">
        <v>4819.6</v>
      </c>
      <c r="H206" s="77"/>
      <c r="I206" s="78"/>
      <c r="J206" s="112"/>
      <c r="K206" s="111"/>
    </row>
    <row r="207" spans="3:11" ht="15.75" customHeight="1">
      <c r="C207" s="39">
        <v>4300</v>
      </c>
      <c r="D207" s="7" t="s">
        <v>19</v>
      </c>
      <c r="E207" s="78">
        <v>10270.71</v>
      </c>
      <c r="H207" s="77">
        <v>353</v>
      </c>
      <c r="I207" s="78">
        <v>353</v>
      </c>
      <c r="J207" s="112">
        <f>(I207/H207)*100</f>
        <v>100</v>
      </c>
      <c r="K207" s="111"/>
    </row>
    <row r="208" spans="3:11" ht="22.5" customHeight="1">
      <c r="C208" s="39">
        <v>4410</v>
      </c>
      <c r="D208" s="7" t="s">
        <v>58</v>
      </c>
      <c r="E208" s="78">
        <v>552.08</v>
      </c>
      <c r="H208" s="77"/>
      <c r="I208" s="78"/>
      <c r="J208" s="112"/>
      <c r="K208" s="111"/>
    </row>
    <row r="209" spans="3:11" ht="40.5" customHeight="1">
      <c r="C209" s="39">
        <v>4700</v>
      </c>
      <c r="D209" s="7" t="s">
        <v>193</v>
      </c>
      <c r="E209" s="78">
        <v>66.86</v>
      </c>
      <c r="H209" s="77"/>
      <c r="I209" s="78"/>
      <c r="J209" s="112"/>
      <c r="K209" s="111"/>
    </row>
    <row r="210" spans="1:12" ht="22.5" customHeight="1">
      <c r="A210" s="164"/>
      <c r="B210" s="166">
        <v>75113</v>
      </c>
      <c r="C210" s="93"/>
      <c r="D210" s="2" t="s">
        <v>313</v>
      </c>
      <c r="E210" s="86"/>
      <c r="F210" s="148"/>
      <c r="G210" s="165">
        <f>SUM(G211:G217)</f>
        <v>0</v>
      </c>
      <c r="H210" s="165">
        <f>SUM(H211:H217)</f>
        <v>37264</v>
      </c>
      <c r="I210" s="165">
        <f>SUM(I211:I217)</f>
        <v>37264</v>
      </c>
      <c r="J210" s="109"/>
      <c r="K210" s="102"/>
      <c r="L210" s="94"/>
    </row>
    <row r="211" spans="1:11" ht="22.5" customHeight="1">
      <c r="A211" s="163"/>
      <c r="C211" s="39">
        <v>3030</v>
      </c>
      <c r="D211" s="14" t="s">
        <v>57</v>
      </c>
      <c r="E211" s="78"/>
      <c r="H211" s="77">
        <v>22600</v>
      </c>
      <c r="I211" s="78">
        <v>22600</v>
      </c>
      <c r="J211" s="112"/>
      <c r="K211" s="111"/>
    </row>
    <row r="212" spans="1:11" ht="21.75" customHeight="1">
      <c r="A212" s="163"/>
      <c r="C212" s="39">
        <v>4110</v>
      </c>
      <c r="D212" s="7" t="s">
        <v>231</v>
      </c>
      <c r="E212" s="78"/>
      <c r="H212" s="77">
        <v>1753.38</v>
      </c>
      <c r="I212" s="78">
        <v>1753.38</v>
      </c>
      <c r="J212" s="112"/>
      <c r="K212" s="111"/>
    </row>
    <row r="213" spans="1:11" ht="20.25" customHeight="1">
      <c r="A213" s="163"/>
      <c r="C213" s="39">
        <v>4120</v>
      </c>
      <c r="D213" s="7" t="s">
        <v>60</v>
      </c>
      <c r="E213" s="78"/>
      <c r="H213" s="77">
        <v>242.09</v>
      </c>
      <c r="I213" s="78">
        <v>242.09</v>
      </c>
      <c r="J213" s="112"/>
      <c r="K213" s="111"/>
    </row>
    <row r="214" spans="1:11" ht="20.25" customHeight="1">
      <c r="A214" s="163"/>
      <c r="C214" s="39">
        <v>4170</v>
      </c>
      <c r="D214" s="7" t="s">
        <v>178</v>
      </c>
      <c r="E214" s="78"/>
      <c r="H214" s="77">
        <v>10758</v>
      </c>
      <c r="I214" s="78">
        <v>10758</v>
      </c>
      <c r="J214" s="112"/>
      <c r="K214" s="111"/>
    </row>
    <row r="215" spans="1:11" ht="21" customHeight="1">
      <c r="A215" s="163"/>
      <c r="C215" s="39">
        <v>4210</v>
      </c>
      <c r="D215" s="7" t="s">
        <v>14</v>
      </c>
      <c r="E215" s="78"/>
      <c r="H215" s="77">
        <v>1419.34</v>
      </c>
      <c r="I215" s="78">
        <v>1419.34</v>
      </c>
      <c r="J215" s="112"/>
      <c r="K215" s="111"/>
    </row>
    <row r="216" spans="1:11" ht="17.25" customHeight="1">
      <c r="A216" s="163"/>
      <c r="C216" s="39">
        <v>4300</v>
      </c>
      <c r="D216" s="7" t="s">
        <v>19</v>
      </c>
      <c r="E216" s="78"/>
      <c r="H216" s="77">
        <v>191.98</v>
      </c>
      <c r="I216" s="78">
        <v>191.98</v>
      </c>
      <c r="J216" s="112"/>
      <c r="K216" s="111"/>
    </row>
    <row r="217" spans="1:11" ht="17.25" customHeight="1">
      <c r="A217" s="163"/>
      <c r="C217" s="39">
        <v>4410</v>
      </c>
      <c r="D217" s="7" t="s">
        <v>58</v>
      </c>
      <c r="E217" s="78"/>
      <c r="H217" s="77">
        <v>299.21</v>
      </c>
      <c r="I217" s="78">
        <v>299.21</v>
      </c>
      <c r="J217" s="112"/>
      <c r="K217" s="111"/>
    </row>
    <row r="218" spans="1:12" ht="43.5" customHeight="1">
      <c r="A218" s="230" t="s">
        <v>70</v>
      </c>
      <c r="B218" s="21"/>
      <c r="C218" s="7"/>
      <c r="D218" s="2" t="s">
        <v>71</v>
      </c>
      <c r="E218" s="76">
        <f>E226+E248+E222+E224</f>
        <v>537424.9199999999</v>
      </c>
      <c r="F218" s="138">
        <v>92.4</v>
      </c>
      <c r="G218" s="76">
        <f>G226+G248+G222+G224+G245+G241</f>
        <v>846430</v>
      </c>
      <c r="H218" s="76">
        <f>H226+H248+H222+H224+H245+H241</f>
        <v>853930</v>
      </c>
      <c r="I218" s="76">
        <f>I226+I248+I222+I224+I245+I241</f>
        <v>779186.07</v>
      </c>
      <c r="J218" s="118">
        <f aca="true" t="shared" si="30" ref="J218:J226">(I218/H218)*100</f>
        <v>91.24706591875211</v>
      </c>
      <c r="K218" s="102">
        <f>(I218/E218)*100</f>
        <v>144.98510229112563</v>
      </c>
      <c r="L218" s="109">
        <f>(I218/$I$872)*100</f>
        <v>1.9284061135110724</v>
      </c>
    </row>
    <row r="219" spans="1:12" ht="11.25">
      <c r="A219" s="231"/>
      <c r="B219" s="13"/>
      <c r="C219" s="7"/>
      <c r="D219" s="45" t="s">
        <v>8</v>
      </c>
      <c r="E219" s="81">
        <f>E227+E229+E230+E231+E232+E233+E234+E236+E251+E228+E235++E250+E252+E225+E249</f>
        <v>376370.89</v>
      </c>
      <c r="F219" s="146">
        <v>87.7</v>
      </c>
      <c r="G219" s="81">
        <f>G218-G220</f>
        <v>246430</v>
      </c>
      <c r="H219" s="81">
        <f>H218-H220</f>
        <v>307930</v>
      </c>
      <c r="I219" s="81">
        <f>I218-I220</f>
        <v>284826.47</v>
      </c>
      <c r="J219" s="128">
        <f t="shared" si="30"/>
        <v>92.49714870262721</v>
      </c>
      <c r="K219" s="102">
        <f>(I219/E219)*100</f>
        <v>75.67707215613831</v>
      </c>
      <c r="L219" s="109">
        <f>(I219/$I$872)*100</f>
        <v>0.7049164855292883</v>
      </c>
    </row>
    <row r="220" spans="1:12" ht="11.25">
      <c r="A220" s="231"/>
      <c r="B220" s="13"/>
      <c r="C220" s="7"/>
      <c r="D220" s="45" t="s">
        <v>126</v>
      </c>
      <c r="E220" s="81">
        <f>E237+E223+E253+E254+E240+E238+E239</f>
        <v>161054.03</v>
      </c>
      <c r="F220" s="146">
        <v>97.9</v>
      </c>
      <c r="G220" s="81">
        <f>G237+G223+G253+G254+G240+G238+G239+G255</f>
        <v>600000</v>
      </c>
      <c r="H220" s="81">
        <f>H237+H223+H253+H254+H240+H238+H239+H255</f>
        <v>546000</v>
      </c>
      <c r="I220" s="81">
        <f>I237+I223+I253+I254+I240+I238+I239+I255</f>
        <v>494359.6</v>
      </c>
      <c r="J220" s="128">
        <f t="shared" si="30"/>
        <v>90.54205128205128</v>
      </c>
      <c r="K220" s="102">
        <f>(I220/E220)*100</f>
        <v>306.9526419177465</v>
      </c>
      <c r="L220" s="109">
        <f>(I220/$I$872)*100</f>
        <v>1.223489627981784</v>
      </c>
    </row>
    <row r="221" spans="1:12" ht="11.25">
      <c r="A221" s="231"/>
      <c r="B221" s="13"/>
      <c r="C221" s="7"/>
      <c r="D221" s="45" t="s">
        <v>9</v>
      </c>
      <c r="E221" s="81">
        <f>E237+E240+E253+E254+E238+E239</f>
        <v>151054.03</v>
      </c>
      <c r="F221" s="146">
        <v>97.8</v>
      </c>
      <c r="G221" s="81">
        <f>G237+G240+G253+G254+G238+G239</f>
        <v>600000</v>
      </c>
      <c r="H221" s="81">
        <f>H237+H240+H253+H254+H238+H239</f>
        <v>495000</v>
      </c>
      <c r="I221" s="81">
        <f>I237+I240+I253+I254+I238+I239</f>
        <v>443359.6</v>
      </c>
      <c r="J221" s="128">
        <f t="shared" si="30"/>
        <v>89.56759595959596</v>
      </c>
      <c r="K221" s="102">
        <f>(I221/E221)*100</f>
        <v>293.51060676765786</v>
      </c>
      <c r="L221" s="109">
        <f>(I221/$I$872)*100</f>
        <v>1.097269825580716</v>
      </c>
    </row>
    <row r="222" spans="1:12" ht="21">
      <c r="A222" s="231"/>
      <c r="B222" s="226">
        <v>75404</v>
      </c>
      <c r="C222" s="2"/>
      <c r="D222" s="2" t="s">
        <v>180</v>
      </c>
      <c r="E222" s="83">
        <f>E223</f>
        <v>10000</v>
      </c>
      <c r="F222" s="149">
        <v>100</v>
      </c>
      <c r="G222" s="83">
        <f>G223</f>
        <v>0</v>
      </c>
      <c r="H222" s="83">
        <f>H223</f>
        <v>46000</v>
      </c>
      <c r="I222" s="83">
        <f>I223</f>
        <v>46000</v>
      </c>
      <c r="J222" s="128">
        <f t="shared" si="30"/>
        <v>100</v>
      </c>
      <c r="K222" s="102"/>
      <c r="L222" s="109"/>
    </row>
    <row r="223" spans="1:12" ht="56.25">
      <c r="A223" s="231"/>
      <c r="B223" s="227"/>
      <c r="C223" s="7">
        <v>6170</v>
      </c>
      <c r="D223" s="7" t="s">
        <v>243</v>
      </c>
      <c r="E223" s="79">
        <v>10000</v>
      </c>
      <c r="F223" s="105">
        <v>100</v>
      </c>
      <c r="G223" s="79"/>
      <c r="H223" s="79">
        <v>46000</v>
      </c>
      <c r="I223" s="79">
        <v>46000</v>
      </c>
      <c r="J223" s="129">
        <f t="shared" si="30"/>
        <v>100</v>
      </c>
      <c r="K223" s="102"/>
      <c r="L223" s="109"/>
    </row>
    <row r="224" spans="1:12" ht="21">
      <c r="A224" s="231"/>
      <c r="B224" s="69">
        <v>75405</v>
      </c>
      <c r="C224" s="2"/>
      <c r="D224" s="2" t="s">
        <v>244</v>
      </c>
      <c r="E224" s="82">
        <f>E225</f>
        <v>44174</v>
      </c>
      <c r="F224" s="104"/>
      <c r="G224" s="82">
        <f>G225</f>
        <v>0</v>
      </c>
      <c r="H224" s="82">
        <f>H225</f>
        <v>0</v>
      </c>
      <c r="I224" s="82">
        <f>I225</f>
        <v>0</v>
      </c>
      <c r="J224" s="129"/>
      <c r="K224" s="102"/>
      <c r="L224" s="109"/>
    </row>
    <row r="225" spans="1:12" ht="33.75">
      <c r="A225" s="231"/>
      <c r="B225" s="72"/>
      <c r="C225" s="7">
        <v>2300</v>
      </c>
      <c r="D225" s="7" t="s">
        <v>218</v>
      </c>
      <c r="E225" s="79">
        <v>44174</v>
      </c>
      <c r="F225" s="105"/>
      <c r="G225" s="79"/>
      <c r="H225" s="79">
        <v>0</v>
      </c>
      <c r="I225" s="79">
        <v>0</v>
      </c>
      <c r="J225" s="129"/>
      <c r="K225" s="102"/>
      <c r="L225" s="109"/>
    </row>
    <row r="226" spans="1:12" ht="21">
      <c r="A226" s="231"/>
      <c r="B226" s="226">
        <v>75412</v>
      </c>
      <c r="C226" s="7"/>
      <c r="D226" s="2" t="s">
        <v>245</v>
      </c>
      <c r="E226" s="76">
        <f>E229+E230+E231+E234+E236+E237+E232+E233+E227+E240+E228+E235+E238+E239</f>
        <v>463101.30999999994</v>
      </c>
      <c r="F226" s="138">
        <v>89.9</v>
      </c>
      <c r="G226" s="76">
        <f>G229+G230+G231+G234+G236+G237+G232+G233+G227+G240+G228+G235+G238+G239</f>
        <v>826250</v>
      </c>
      <c r="H226" s="76">
        <f>H229+H230+H231+H234+H236+H237+H232+H233+H227+H240+H228+H235+H238+H239</f>
        <v>775450</v>
      </c>
      <c r="I226" s="76">
        <f>I229+I230+I231+I234+I236+I237+I232+I233+I227+I240+I228+I235+I238+I239</f>
        <v>707438.79</v>
      </c>
      <c r="J226" s="118">
        <f t="shared" si="30"/>
        <v>91.22945257592366</v>
      </c>
      <c r="K226" s="102">
        <f>(I226/E226)*100</f>
        <v>152.76112909289765</v>
      </c>
      <c r="L226" s="109">
        <f>(I226/$I$872)*100</f>
        <v>1.7508389075421686</v>
      </c>
    </row>
    <row r="227" spans="1:12" ht="21.75" customHeight="1">
      <c r="A227" s="231"/>
      <c r="B227" s="231"/>
      <c r="C227" s="7">
        <v>3030</v>
      </c>
      <c r="D227" s="7" t="s">
        <v>57</v>
      </c>
      <c r="E227" s="77">
        <v>53321.25</v>
      </c>
      <c r="F227" s="147">
        <v>70.4</v>
      </c>
      <c r="G227" s="77">
        <v>51000</v>
      </c>
      <c r="H227" s="77">
        <v>28800</v>
      </c>
      <c r="I227" s="77">
        <v>28771.75</v>
      </c>
      <c r="J227" s="120">
        <f aca="true" t="shared" si="31" ref="J227:J235">(I227/H227)*100</f>
        <v>99.90190972222223</v>
      </c>
      <c r="K227" s="111">
        <f>(I227/E227)*100</f>
        <v>53.95925639402677</v>
      </c>
      <c r="L227" s="120">
        <f>(I227/$I$872)*100</f>
        <v>0.0712071490143711</v>
      </c>
    </row>
    <row r="228" spans="1:12" ht="21.75" customHeight="1">
      <c r="A228" s="231"/>
      <c r="B228" s="231"/>
      <c r="C228" s="7">
        <v>4110</v>
      </c>
      <c r="D228" s="7" t="s">
        <v>231</v>
      </c>
      <c r="E228" s="77">
        <v>278.64</v>
      </c>
      <c r="F228" s="147">
        <v>46.4</v>
      </c>
      <c r="G228" s="77">
        <v>350</v>
      </c>
      <c r="H228" s="77">
        <v>350</v>
      </c>
      <c r="I228" s="77">
        <v>278.64</v>
      </c>
      <c r="J228" s="120">
        <f t="shared" si="31"/>
        <v>79.61142857142856</v>
      </c>
      <c r="K228" s="111">
        <f>(I228/E228)*100</f>
        <v>100</v>
      </c>
      <c r="L228" s="120">
        <f>(I228/$I$872)*100</f>
        <v>0.000689605602765364</v>
      </c>
    </row>
    <row r="229" spans="1:12" ht="21.75" customHeight="1">
      <c r="A229" s="231"/>
      <c r="B229" s="231"/>
      <c r="C229" s="7">
        <v>4170</v>
      </c>
      <c r="D229" s="7" t="s">
        <v>29</v>
      </c>
      <c r="E229" s="77">
        <v>29189</v>
      </c>
      <c r="F229" s="147">
        <v>97.1</v>
      </c>
      <c r="G229" s="77">
        <v>30000</v>
      </c>
      <c r="H229" s="77">
        <v>33900</v>
      </c>
      <c r="I229" s="77">
        <v>32923.7</v>
      </c>
      <c r="J229" s="120">
        <f t="shared" si="31"/>
        <v>97.12005899705014</v>
      </c>
      <c r="K229" s="111">
        <f>(I229/E229)*100</f>
        <v>112.79488848538833</v>
      </c>
      <c r="L229" s="120">
        <f>(I229/$I$872)*100</f>
        <v>0.08148280212376548</v>
      </c>
    </row>
    <row r="230" spans="1:12" ht="21" customHeight="1">
      <c r="A230" s="231"/>
      <c r="B230" s="231"/>
      <c r="C230" s="20">
        <v>4210</v>
      </c>
      <c r="D230" s="7" t="s">
        <v>14</v>
      </c>
      <c r="E230" s="77">
        <v>154076.79</v>
      </c>
      <c r="F230" s="147">
        <v>92</v>
      </c>
      <c r="G230" s="77">
        <v>60000</v>
      </c>
      <c r="H230" s="77">
        <v>107200</v>
      </c>
      <c r="I230" s="77">
        <v>100038.27</v>
      </c>
      <c r="J230" s="125">
        <f t="shared" si="31"/>
        <v>93.31928171641792</v>
      </c>
      <c r="K230" s="111">
        <f>(I230/E230)*100</f>
        <v>64.9275403517947</v>
      </c>
      <c r="L230" s="120">
        <f>(I230/$I$872)*100</f>
        <v>0.24758452297930753</v>
      </c>
    </row>
    <row r="231" spans="1:12" ht="11.25">
      <c r="A231" s="231"/>
      <c r="B231" s="231"/>
      <c r="C231" s="20">
        <v>4260</v>
      </c>
      <c r="D231" s="7" t="s">
        <v>15</v>
      </c>
      <c r="E231" s="77">
        <v>18295.4</v>
      </c>
      <c r="F231" s="147">
        <v>83.5</v>
      </c>
      <c r="G231" s="77">
        <v>20900</v>
      </c>
      <c r="H231" s="77">
        <v>25300</v>
      </c>
      <c r="I231" s="77">
        <v>21218.75</v>
      </c>
      <c r="J231" s="120">
        <f t="shared" si="31"/>
        <v>83.86857707509881</v>
      </c>
      <c r="K231" s="111">
        <f aca="true" t="shared" si="32" ref="K231:K254">(I231/E231)*100</f>
        <v>115.9786066442931</v>
      </c>
      <c r="L231" s="120">
        <f aca="true" t="shared" si="33" ref="L231:L248">(I231/$I$872)*100</f>
        <v>0.05251424376858157</v>
      </c>
    </row>
    <row r="232" spans="1:12" ht="23.25" customHeight="1">
      <c r="A232" s="231"/>
      <c r="B232" s="231"/>
      <c r="C232" s="20">
        <v>4270</v>
      </c>
      <c r="D232" s="7" t="s">
        <v>17</v>
      </c>
      <c r="E232" s="77">
        <v>30600.78</v>
      </c>
      <c r="F232" s="147">
        <v>88.5</v>
      </c>
      <c r="G232" s="77">
        <v>31500</v>
      </c>
      <c r="H232" s="77">
        <v>32100</v>
      </c>
      <c r="I232" s="77">
        <v>32088.71</v>
      </c>
      <c r="J232" s="120">
        <f t="shared" si="31"/>
        <v>99.96482866043614</v>
      </c>
      <c r="K232" s="111">
        <f t="shared" si="32"/>
        <v>104.86239239653368</v>
      </c>
      <c r="L232" s="120">
        <f t="shared" si="33"/>
        <v>0.07941628697068966</v>
      </c>
    </row>
    <row r="233" spans="1:12" ht="21" customHeight="1">
      <c r="A233" s="231"/>
      <c r="B233" s="231"/>
      <c r="C233" s="20">
        <v>4280</v>
      </c>
      <c r="D233" s="7" t="s">
        <v>63</v>
      </c>
      <c r="E233" s="77">
        <v>8395</v>
      </c>
      <c r="F233" s="147">
        <v>99.7</v>
      </c>
      <c r="G233" s="77">
        <v>10500</v>
      </c>
      <c r="H233" s="77">
        <v>11550</v>
      </c>
      <c r="I233" s="77">
        <v>11550</v>
      </c>
      <c r="J233" s="120">
        <f t="shared" si="31"/>
        <v>100</v>
      </c>
      <c r="K233" s="111">
        <f t="shared" si="32"/>
        <v>137.58189398451458</v>
      </c>
      <c r="L233" s="120">
        <f t="shared" si="33"/>
        <v>0.028585072896712443</v>
      </c>
    </row>
    <row r="234" spans="1:12" ht="19.5" customHeight="1">
      <c r="A234" s="231"/>
      <c r="B234" s="231"/>
      <c r="C234" s="7">
        <v>4300</v>
      </c>
      <c r="D234" s="7" t="s">
        <v>19</v>
      </c>
      <c r="E234" s="77">
        <v>12695.53</v>
      </c>
      <c r="F234" s="147">
        <v>82.1</v>
      </c>
      <c r="G234" s="77">
        <v>14000</v>
      </c>
      <c r="H234" s="77">
        <v>33700</v>
      </c>
      <c r="I234" s="77">
        <v>29969.37</v>
      </c>
      <c r="J234" s="120">
        <f t="shared" si="31"/>
        <v>88.92988130563798</v>
      </c>
      <c r="K234" s="111">
        <f t="shared" si="32"/>
        <v>236.06237786055405</v>
      </c>
      <c r="L234" s="120">
        <f t="shared" si="33"/>
        <v>0.07417113646048025</v>
      </c>
    </row>
    <row r="235" spans="1:12" ht="33.75" customHeight="1">
      <c r="A235" s="231"/>
      <c r="B235" s="231"/>
      <c r="C235" s="7">
        <v>4360</v>
      </c>
      <c r="D235" s="7" t="s">
        <v>181</v>
      </c>
      <c r="E235" s="77">
        <v>700</v>
      </c>
      <c r="F235" s="147">
        <v>41.7</v>
      </c>
      <c r="G235" s="77">
        <v>1000</v>
      </c>
      <c r="H235" s="77">
        <v>700</v>
      </c>
      <c r="I235" s="77">
        <v>400</v>
      </c>
      <c r="J235" s="120">
        <f t="shared" si="31"/>
        <v>57.14285714285714</v>
      </c>
      <c r="K235" s="111">
        <f t="shared" si="32"/>
        <v>57.14285714285714</v>
      </c>
      <c r="L235" s="120">
        <f t="shared" si="33"/>
        <v>0.00098995923451818</v>
      </c>
    </row>
    <row r="236" spans="1:12" ht="14.25" customHeight="1">
      <c r="A236" s="231"/>
      <c r="B236" s="231"/>
      <c r="C236" s="7">
        <v>4430</v>
      </c>
      <c r="D236" s="7" t="s">
        <v>32</v>
      </c>
      <c r="E236" s="77">
        <v>12488.39</v>
      </c>
      <c r="F236" s="147">
        <v>100</v>
      </c>
      <c r="G236" s="77">
        <v>15000</v>
      </c>
      <c r="H236" s="77">
        <v>14850</v>
      </c>
      <c r="I236" s="77">
        <v>14840</v>
      </c>
      <c r="J236" s="125">
        <f aca="true" t="shared" si="34" ref="J236:J258">(I236/H236)*100</f>
        <v>99.93265993265993</v>
      </c>
      <c r="K236" s="111">
        <f t="shared" si="32"/>
        <v>118.83036964732845</v>
      </c>
      <c r="L236" s="120">
        <f t="shared" si="33"/>
        <v>0.03672748760062447</v>
      </c>
    </row>
    <row r="237" spans="1:12" ht="23.25" customHeight="1">
      <c r="A237" s="231"/>
      <c r="B237" s="231"/>
      <c r="C237" s="7">
        <v>6050</v>
      </c>
      <c r="D237" s="7" t="s">
        <v>183</v>
      </c>
      <c r="E237" s="77">
        <v>78390.42</v>
      </c>
      <c r="F237" s="147">
        <v>95.6</v>
      </c>
      <c r="G237" s="77">
        <v>52000</v>
      </c>
      <c r="H237" s="77">
        <v>81150</v>
      </c>
      <c r="I237" s="77">
        <v>34503.56</v>
      </c>
      <c r="J237" s="120">
        <f t="shared" si="34"/>
        <v>42.518250154035734</v>
      </c>
      <c r="K237" s="111">
        <f t="shared" si="32"/>
        <v>44.01502122325662</v>
      </c>
      <c r="L237" s="112">
        <f t="shared" si="33"/>
        <v>0.08539279461438022</v>
      </c>
    </row>
    <row r="238" spans="1:12" ht="20.25" customHeight="1">
      <c r="A238" s="231"/>
      <c r="B238" s="231"/>
      <c r="C238" s="7">
        <v>6057</v>
      </c>
      <c r="D238" s="7" t="s">
        <v>183</v>
      </c>
      <c r="E238" s="77"/>
      <c r="F238" s="147"/>
      <c r="G238" s="77">
        <v>335150</v>
      </c>
      <c r="H238" s="77">
        <v>0</v>
      </c>
      <c r="I238" s="77">
        <v>0</v>
      </c>
      <c r="J238" s="120"/>
      <c r="K238" s="111"/>
      <c r="L238" s="112">
        <f t="shared" si="33"/>
        <v>0</v>
      </c>
    </row>
    <row r="239" spans="1:12" ht="24" customHeight="1">
      <c r="A239" s="231"/>
      <c r="B239" s="231"/>
      <c r="C239" s="7">
        <v>6059</v>
      </c>
      <c r="D239" s="7" t="s">
        <v>183</v>
      </c>
      <c r="E239" s="77"/>
      <c r="F239" s="147"/>
      <c r="G239" s="77">
        <v>184850</v>
      </c>
      <c r="H239" s="77">
        <v>3000</v>
      </c>
      <c r="I239" s="77">
        <v>330.87</v>
      </c>
      <c r="J239" s="120"/>
      <c r="K239" s="111"/>
      <c r="L239" s="112">
        <f t="shared" si="33"/>
        <v>0.0008188695298125755</v>
      </c>
    </row>
    <row r="240" spans="1:12" ht="32.25" customHeight="1">
      <c r="A240" s="231"/>
      <c r="B240" s="227"/>
      <c r="C240" s="7">
        <v>6060</v>
      </c>
      <c r="D240" s="7" t="s">
        <v>182</v>
      </c>
      <c r="E240" s="77">
        <v>64670.11</v>
      </c>
      <c r="F240" s="147">
        <v>98.1</v>
      </c>
      <c r="G240" s="77">
        <v>20000</v>
      </c>
      <c r="H240" s="77">
        <v>402850</v>
      </c>
      <c r="I240" s="77">
        <v>400525.17</v>
      </c>
      <c r="J240" s="120">
        <f t="shared" si="34"/>
        <v>99.42290430681395</v>
      </c>
      <c r="K240" s="111">
        <f t="shared" si="32"/>
        <v>619.3358415502927</v>
      </c>
      <c r="L240" s="112">
        <f t="shared" si="33"/>
        <v>0.9912589767461596</v>
      </c>
    </row>
    <row r="241" spans="1:12" ht="17.25" customHeight="1">
      <c r="A241" s="231"/>
      <c r="B241" s="69">
        <v>75414</v>
      </c>
      <c r="C241" s="2"/>
      <c r="D241" s="2" t="s">
        <v>314</v>
      </c>
      <c r="E241" s="82"/>
      <c r="F241" s="104"/>
      <c r="G241" s="82">
        <f>SUM(G242:G244)</f>
        <v>0</v>
      </c>
      <c r="H241" s="82">
        <f>SUM(H242:H244)</f>
        <v>1500</v>
      </c>
      <c r="I241" s="82">
        <f>SUM(I242:I244)</f>
        <v>38.45</v>
      </c>
      <c r="J241" s="109"/>
      <c r="K241" s="102"/>
      <c r="L241" s="109"/>
    </row>
    <row r="242" spans="1:12" ht="24.75" customHeight="1">
      <c r="A242" s="231"/>
      <c r="B242" s="72"/>
      <c r="C242" s="20">
        <v>4210</v>
      </c>
      <c r="D242" s="7" t="s">
        <v>14</v>
      </c>
      <c r="E242" s="77"/>
      <c r="F242" s="147"/>
      <c r="G242" s="77"/>
      <c r="H242" s="77">
        <v>500</v>
      </c>
      <c r="I242" s="77">
        <v>0</v>
      </c>
      <c r="J242" s="120"/>
      <c r="K242" s="111"/>
      <c r="L242" s="112"/>
    </row>
    <row r="243" spans="1:12" ht="15.75" customHeight="1">
      <c r="A243" s="231"/>
      <c r="B243" s="72"/>
      <c r="C243" s="7">
        <v>4300</v>
      </c>
      <c r="D243" s="7" t="s">
        <v>19</v>
      </c>
      <c r="E243" s="77"/>
      <c r="F243" s="147"/>
      <c r="G243" s="77"/>
      <c r="H243" s="77">
        <v>500</v>
      </c>
      <c r="I243" s="77">
        <v>0</v>
      </c>
      <c r="J243" s="120"/>
      <c r="K243" s="111"/>
      <c r="L243" s="112"/>
    </row>
    <row r="244" spans="1:12" ht="24.75" customHeight="1">
      <c r="A244" s="231"/>
      <c r="B244" s="72"/>
      <c r="C244" s="13">
        <v>4700</v>
      </c>
      <c r="D244" s="7" t="s">
        <v>193</v>
      </c>
      <c r="E244" s="77"/>
      <c r="F244" s="147"/>
      <c r="G244" s="77"/>
      <c r="H244" s="77">
        <v>500</v>
      </c>
      <c r="I244" s="77">
        <v>38.45</v>
      </c>
      <c r="J244" s="120"/>
      <c r="K244" s="111"/>
      <c r="L244" s="112"/>
    </row>
    <row r="245" spans="1:12" ht="15.75" customHeight="1">
      <c r="A245" s="231"/>
      <c r="B245" s="69">
        <v>75421</v>
      </c>
      <c r="C245" s="2"/>
      <c r="D245" s="2" t="s">
        <v>25</v>
      </c>
      <c r="E245" s="82"/>
      <c r="F245" s="104"/>
      <c r="G245" s="82">
        <f>G246+G247</f>
        <v>100</v>
      </c>
      <c r="H245" s="82">
        <f>H246+H247</f>
        <v>5900</v>
      </c>
      <c r="I245" s="82">
        <f>I246+I247</f>
        <v>1391.39</v>
      </c>
      <c r="J245" s="109"/>
      <c r="K245" s="102"/>
      <c r="L245" s="109"/>
    </row>
    <row r="246" spans="1:12" ht="24" customHeight="1">
      <c r="A246" s="231"/>
      <c r="B246" s="55"/>
      <c r="C246" s="7">
        <v>4210</v>
      </c>
      <c r="D246" s="7" t="s">
        <v>198</v>
      </c>
      <c r="E246" s="79"/>
      <c r="F246" s="105"/>
      <c r="G246" s="79">
        <v>100</v>
      </c>
      <c r="H246" s="79">
        <v>4100</v>
      </c>
      <c r="I246" s="79">
        <v>1371.39</v>
      </c>
      <c r="J246" s="112"/>
      <c r="K246" s="111"/>
      <c r="L246" s="112"/>
    </row>
    <row r="247" spans="1:12" ht="20.25" customHeight="1">
      <c r="A247" s="231"/>
      <c r="B247" s="55"/>
      <c r="C247" s="7">
        <v>4300</v>
      </c>
      <c r="D247" s="7" t="s">
        <v>19</v>
      </c>
      <c r="E247" s="79"/>
      <c r="F247" s="105"/>
      <c r="G247" s="79"/>
      <c r="H247" s="79">
        <v>1800</v>
      </c>
      <c r="I247" s="79">
        <v>20</v>
      </c>
      <c r="J247" s="112"/>
      <c r="K247" s="111"/>
      <c r="L247" s="112"/>
    </row>
    <row r="248" spans="1:12" s="12" customFormat="1" ht="15" customHeight="1">
      <c r="A248" s="231"/>
      <c r="B248" s="226">
        <v>75495</v>
      </c>
      <c r="C248" s="21"/>
      <c r="D248" s="2" t="s">
        <v>25</v>
      </c>
      <c r="E248" s="74">
        <f>E251+E250+E252+E253+E254</f>
        <v>20149.61</v>
      </c>
      <c r="F248" s="142">
        <v>96.8</v>
      </c>
      <c r="G248" s="74">
        <f>SUM(G249:G255)</f>
        <v>20080</v>
      </c>
      <c r="H248" s="74">
        <f>SUM(H249:H255)</f>
        <v>25080</v>
      </c>
      <c r="I248" s="74">
        <f>SUM(I249:I255)</f>
        <v>24317.440000000002</v>
      </c>
      <c r="J248" s="118">
        <f t="shared" si="34"/>
        <v>96.95948963317386</v>
      </c>
      <c r="K248" s="102">
        <f t="shared" si="32"/>
        <v>120.6844201947333</v>
      </c>
      <c r="L248" s="109">
        <f t="shared" si="33"/>
        <v>0.060183185719604425</v>
      </c>
    </row>
    <row r="249" spans="1:12" s="12" customFormat="1" ht="21" customHeight="1">
      <c r="A249" s="231"/>
      <c r="B249" s="228"/>
      <c r="C249" s="7">
        <v>3030</v>
      </c>
      <c r="D249" s="7" t="s">
        <v>57</v>
      </c>
      <c r="E249" s="74"/>
      <c r="F249" s="142"/>
      <c r="G249" s="78">
        <v>110</v>
      </c>
      <c r="H249" s="78">
        <v>10</v>
      </c>
      <c r="I249" s="78">
        <v>0</v>
      </c>
      <c r="J249" s="112"/>
      <c r="K249" s="111"/>
      <c r="L249" s="112"/>
    </row>
    <row r="250" spans="1:12" ht="23.25" customHeight="1">
      <c r="A250" s="231"/>
      <c r="B250" s="228"/>
      <c r="C250" s="13">
        <v>4210</v>
      </c>
      <c r="D250" s="7" t="s">
        <v>198</v>
      </c>
      <c r="E250" s="78">
        <v>917</v>
      </c>
      <c r="F250" s="145">
        <v>0</v>
      </c>
      <c r="G250" s="78">
        <v>1250</v>
      </c>
      <c r="H250" s="78">
        <v>50</v>
      </c>
      <c r="I250" s="78">
        <v>0</v>
      </c>
      <c r="J250" s="112">
        <f t="shared" si="34"/>
        <v>0</v>
      </c>
      <c r="K250" s="111"/>
      <c r="L250" s="112"/>
    </row>
    <row r="251" spans="1:12" ht="14.25" customHeight="1">
      <c r="A251" s="231"/>
      <c r="B251" s="228"/>
      <c r="C251" s="13">
        <v>4260</v>
      </c>
      <c r="D251" s="7" t="s">
        <v>15</v>
      </c>
      <c r="E251" s="78">
        <v>10648.61</v>
      </c>
      <c r="F251" s="145">
        <v>85.9</v>
      </c>
      <c r="G251" s="78">
        <v>9800</v>
      </c>
      <c r="H251" s="78">
        <v>10800</v>
      </c>
      <c r="I251" s="78">
        <v>10124.62</v>
      </c>
      <c r="J251" s="112">
        <f t="shared" si="34"/>
        <v>93.7464814814815</v>
      </c>
      <c r="K251" s="111">
        <f t="shared" si="32"/>
        <v>95.07926386636379</v>
      </c>
      <c r="L251" s="109"/>
    </row>
    <row r="252" spans="1:12" ht="14.25" customHeight="1">
      <c r="A252" s="229"/>
      <c r="B252" s="229"/>
      <c r="C252" s="13">
        <v>4300</v>
      </c>
      <c r="D252" s="7" t="s">
        <v>19</v>
      </c>
      <c r="E252" s="78">
        <v>590.5</v>
      </c>
      <c r="F252" s="145">
        <v>32.5</v>
      </c>
      <c r="G252" s="78">
        <v>920</v>
      </c>
      <c r="H252" s="78">
        <v>1220</v>
      </c>
      <c r="I252" s="78">
        <v>1192.82</v>
      </c>
      <c r="J252" s="112">
        <f t="shared" si="34"/>
        <v>97.77213114754097</v>
      </c>
      <c r="K252" s="111">
        <f t="shared" si="32"/>
        <v>202.0016934801016</v>
      </c>
      <c r="L252" s="109"/>
    </row>
    <row r="253" spans="1:12" ht="22.5">
      <c r="A253" s="229"/>
      <c r="B253" s="229"/>
      <c r="C253" s="13">
        <v>6050</v>
      </c>
      <c r="D253" s="7" t="s">
        <v>183</v>
      </c>
      <c r="E253" s="78">
        <v>3993.5</v>
      </c>
      <c r="F253" s="145">
        <v>99.5</v>
      </c>
      <c r="G253" s="78">
        <v>8000</v>
      </c>
      <c r="H253" s="78">
        <v>8000</v>
      </c>
      <c r="I253" s="78">
        <v>8000</v>
      </c>
      <c r="J253" s="112">
        <f t="shared" si="34"/>
        <v>100</v>
      </c>
      <c r="K253" s="111">
        <f t="shared" si="32"/>
        <v>200.3255289846</v>
      </c>
      <c r="L253" s="109"/>
    </row>
    <row r="254" spans="1:12" ht="33.75">
      <c r="A254" s="227"/>
      <c r="B254" s="227"/>
      <c r="C254" s="13">
        <v>6060</v>
      </c>
      <c r="D254" s="7" t="s">
        <v>182</v>
      </c>
      <c r="E254" s="78">
        <v>4000</v>
      </c>
      <c r="F254" s="145">
        <v>8.8</v>
      </c>
      <c r="G254" s="78">
        <v>0</v>
      </c>
      <c r="H254" s="78">
        <v>0</v>
      </c>
      <c r="I254" s="78">
        <v>0</v>
      </c>
      <c r="J254" s="112"/>
      <c r="K254" s="111">
        <f t="shared" si="32"/>
        <v>0</v>
      </c>
      <c r="L254" s="109"/>
    </row>
    <row r="255" spans="1:12" ht="56.25">
      <c r="A255" s="72"/>
      <c r="B255" s="98"/>
      <c r="C255" s="13">
        <v>6170</v>
      </c>
      <c r="D255" s="7" t="s">
        <v>243</v>
      </c>
      <c r="E255" s="78"/>
      <c r="F255" s="145"/>
      <c r="G255" s="78"/>
      <c r="H255" s="78">
        <v>5000</v>
      </c>
      <c r="I255" s="78">
        <v>5000</v>
      </c>
      <c r="J255" s="112"/>
      <c r="K255" s="111"/>
      <c r="L255" s="109"/>
    </row>
    <row r="256" spans="1:12" ht="24" customHeight="1">
      <c r="A256" s="224">
        <v>757</v>
      </c>
      <c r="B256" s="13"/>
      <c r="C256" s="7"/>
      <c r="D256" s="2" t="s">
        <v>72</v>
      </c>
      <c r="E256" s="76">
        <f aca="true" t="shared" si="35" ref="E256:I257">E257</f>
        <v>430944.78</v>
      </c>
      <c r="F256" s="138">
        <v>93.4</v>
      </c>
      <c r="G256" s="76">
        <f t="shared" si="35"/>
        <v>450000</v>
      </c>
      <c r="H256" s="76">
        <f t="shared" si="35"/>
        <v>500000</v>
      </c>
      <c r="I256" s="76">
        <f t="shared" si="35"/>
        <v>485388.13</v>
      </c>
      <c r="J256" s="118">
        <f t="shared" si="34"/>
        <v>97.07762600000001</v>
      </c>
      <c r="K256" s="102">
        <f>(I256/E256)*100</f>
        <v>112.63348635989973</v>
      </c>
      <c r="L256" s="109">
        <f>(I256/$I$872)*100</f>
        <v>1.201286154047527</v>
      </c>
    </row>
    <row r="257" spans="1:12" s="12" customFormat="1" ht="50.25" customHeight="1">
      <c r="A257" s="231"/>
      <c r="B257" s="224">
        <v>75702</v>
      </c>
      <c r="C257" s="2"/>
      <c r="D257" s="2" t="s">
        <v>246</v>
      </c>
      <c r="E257" s="76">
        <f t="shared" si="35"/>
        <v>430944.78</v>
      </c>
      <c r="F257" s="138">
        <v>93.4</v>
      </c>
      <c r="G257" s="76">
        <f t="shared" si="35"/>
        <v>450000</v>
      </c>
      <c r="H257" s="76">
        <f t="shared" si="35"/>
        <v>500000</v>
      </c>
      <c r="I257" s="76">
        <f t="shared" si="35"/>
        <v>485388.13</v>
      </c>
      <c r="J257" s="118">
        <f t="shared" si="34"/>
        <v>97.07762600000001</v>
      </c>
      <c r="K257" s="111">
        <f>(I257/E257)*100</f>
        <v>112.63348635989973</v>
      </c>
      <c r="L257" s="112">
        <f>(I257/$I$872)*100</f>
        <v>1.201286154047527</v>
      </c>
    </row>
    <row r="258" spans="1:12" ht="74.25" customHeight="1">
      <c r="A258" s="231"/>
      <c r="B258" s="225"/>
      <c r="C258" s="7">
        <v>8110</v>
      </c>
      <c r="D258" s="7" t="s">
        <v>187</v>
      </c>
      <c r="E258" s="77">
        <v>430944.78</v>
      </c>
      <c r="F258" s="147">
        <v>93.4</v>
      </c>
      <c r="G258" s="77">
        <v>450000</v>
      </c>
      <c r="H258" s="77">
        <v>500000</v>
      </c>
      <c r="I258" s="77">
        <v>485388.13</v>
      </c>
      <c r="J258" s="112">
        <f t="shared" si="34"/>
        <v>97.07762600000001</v>
      </c>
      <c r="K258" s="111"/>
      <c r="L258" s="112">
        <f>(I258/$I$872)*100</f>
        <v>1.201286154047527</v>
      </c>
    </row>
    <row r="259" spans="1:12" ht="22.5" customHeight="1">
      <c r="A259" s="232">
        <v>758</v>
      </c>
      <c r="B259" s="2"/>
      <c r="C259" s="7"/>
      <c r="D259" s="2" t="s">
        <v>73</v>
      </c>
      <c r="E259" s="76">
        <f aca="true" t="shared" si="36" ref="E259:I260">E260</f>
        <v>0</v>
      </c>
      <c r="F259" s="138"/>
      <c r="G259" s="76">
        <f t="shared" si="36"/>
        <v>180000</v>
      </c>
      <c r="H259" s="76">
        <f t="shared" si="36"/>
        <v>120000</v>
      </c>
      <c r="I259" s="76">
        <f t="shared" si="36"/>
        <v>0</v>
      </c>
      <c r="J259" s="118"/>
      <c r="K259" s="102"/>
      <c r="L259" s="109"/>
    </row>
    <row r="260" spans="1:12" ht="22.5" customHeight="1">
      <c r="A260" s="233"/>
      <c r="B260" s="234">
        <v>75818</v>
      </c>
      <c r="C260" s="7"/>
      <c r="D260" s="2" t="s">
        <v>74</v>
      </c>
      <c r="E260" s="76">
        <f t="shared" si="36"/>
        <v>0</v>
      </c>
      <c r="F260" s="138"/>
      <c r="G260" s="76">
        <f t="shared" si="36"/>
        <v>180000</v>
      </c>
      <c r="H260" s="76">
        <f t="shared" si="36"/>
        <v>120000</v>
      </c>
      <c r="I260" s="76">
        <f t="shared" si="36"/>
        <v>0</v>
      </c>
      <c r="J260" s="118"/>
      <c r="K260" s="102"/>
      <c r="L260" s="109"/>
    </row>
    <row r="261" spans="1:12" ht="11.25" customHeight="1">
      <c r="A261" s="233"/>
      <c r="B261" s="234"/>
      <c r="C261" s="7">
        <v>4810</v>
      </c>
      <c r="D261" s="7" t="s">
        <v>75</v>
      </c>
      <c r="E261" s="81"/>
      <c r="F261" s="138"/>
      <c r="G261" s="77">
        <v>180000</v>
      </c>
      <c r="H261" s="81">
        <v>120000</v>
      </c>
      <c r="I261" s="81">
        <v>0</v>
      </c>
      <c r="J261" s="118"/>
      <c r="K261" s="102"/>
      <c r="L261" s="109"/>
    </row>
    <row r="262" spans="1:12" ht="21" customHeight="1">
      <c r="A262" s="232">
        <v>801</v>
      </c>
      <c r="B262" s="21"/>
      <c r="C262" s="21"/>
      <c r="D262" s="2" t="s">
        <v>76</v>
      </c>
      <c r="E262" s="76">
        <f>E265+E308+E310+E348+E385+E397+E420+E427+E464+E515+E468+E344+E472+E470+E346+E401+E486+E499+E511</f>
        <v>10547310.45</v>
      </c>
      <c r="F262" s="150">
        <v>90.3</v>
      </c>
      <c r="G262" s="76">
        <f>G265+G308+G310+G348+G385+G397+G420+G427+G464+G515+G468+G344+G472+G470+G346+G401+G486+G499+G511</f>
        <v>9556397.15</v>
      </c>
      <c r="H262" s="76">
        <f>H265+H308+H310+H348+H385+H397+H420+H427+H464+H515+H468+H344+H472+H470+H346+H401+H486+H499+H511</f>
        <v>10398952.56</v>
      </c>
      <c r="I262" s="76">
        <f>I265+I308+I310+I348+I385+I397+I420+I427+I464+I515+I468+I344+I472+I470+I346+I401+I486+I499+I511</f>
        <v>10124794.549999999</v>
      </c>
      <c r="J262" s="118">
        <f>(I262/H262)*100</f>
        <v>97.36359976239758</v>
      </c>
      <c r="K262" s="102">
        <f aca="true" t="shared" si="37" ref="K262:K269">(I262/E262)*100</f>
        <v>95.99408871102301</v>
      </c>
      <c r="L262" s="109">
        <f>(I262/$I$872)*100</f>
        <v>25.057834655929597</v>
      </c>
    </row>
    <row r="263" spans="1:12" ht="11.25">
      <c r="A263" s="232"/>
      <c r="B263" s="28"/>
      <c r="C263" s="21"/>
      <c r="D263" s="46" t="s">
        <v>127</v>
      </c>
      <c r="E263" s="84">
        <f>E382+E343+E304+E305+E306+E307+E383+E384+E342+E341</f>
        <v>709812.61</v>
      </c>
      <c r="F263" s="150">
        <v>95.2</v>
      </c>
      <c r="G263" s="84">
        <f>G382+G343+G304+G305+G306+G307+G383+G384+G342+G341</f>
        <v>0</v>
      </c>
      <c r="H263" s="84">
        <f>H382+H343+H304+H305+H306+H307+H383+H384+H342+H341</f>
        <v>269898.5</v>
      </c>
      <c r="I263" s="84">
        <f>I382+I343+I304+I305+I306+I307+I383+I384+I342+I341</f>
        <v>269898.5</v>
      </c>
      <c r="J263" s="118">
        <f>(I263/H263)*100</f>
        <v>100</v>
      </c>
      <c r="K263" s="111">
        <f t="shared" si="37"/>
        <v>38.0239088736392</v>
      </c>
      <c r="L263" s="112">
        <f>(I263/$I$872)*100</f>
        <v>0.6679712811440124</v>
      </c>
    </row>
    <row r="264" spans="1:12" ht="12" customHeight="1">
      <c r="A264" s="232"/>
      <c r="B264" s="28"/>
      <c r="C264" s="21"/>
      <c r="D264" s="46" t="s">
        <v>12</v>
      </c>
      <c r="E264" s="84">
        <f>E262-E263</f>
        <v>9837497.84</v>
      </c>
      <c r="F264" s="150">
        <v>90.3</v>
      </c>
      <c r="G264" s="84">
        <f>G262-G263</f>
        <v>9556397.15</v>
      </c>
      <c r="H264" s="84">
        <f>H262-H263</f>
        <v>10129054.06</v>
      </c>
      <c r="I264" s="84">
        <f>I262-I263</f>
        <v>9854896.049999999</v>
      </c>
      <c r="J264" s="128">
        <f>(I264/H264)*100</f>
        <v>97.29335031310909</v>
      </c>
      <c r="K264" s="111">
        <f t="shared" si="37"/>
        <v>100.17685604899711</v>
      </c>
      <c r="L264" s="112">
        <f>(I264/$I$872)*100</f>
        <v>24.389863374785584</v>
      </c>
    </row>
    <row r="265" spans="1:12" ht="21">
      <c r="A265" s="233"/>
      <c r="B265" s="226">
        <v>80101</v>
      </c>
      <c r="C265" s="21"/>
      <c r="D265" s="2" t="s">
        <v>77</v>
      </c>
      <c r="E265" s="76">
        <f>SUM(E266:E307)</f>
        <v>5504829.829999999</v>
      </c>
      <c r="F265" s="138">
        <v>92.9</v>
      </c>
      <c r="G265" s="76">
        <f>SUM(G266:G307)</f>
        <v>5628920</v>
      </c>
      <c r="H265" s="76">
        <f>SUM(H266:H307)</f>
        <v>6277510.5</v>
      </c>
      <c r="I265" s="76">
        <f>SUM(I266:I307)</f>
        <v>6135863.9399999995</v>
      </c>
      <c r="J265" s="118">
        <f>(I265/H265)*100</f>
        <v>97.7435870477636</v>
      </c>
      <c r="K265" s="102">
        <f t="shared" si="37"/>
        <v>111.4632809639458</v>
      </c>
      <c r="L265" s="109">
        <f>(I265/$I$872)*100</f>
        <v>15.185637922875255</v>
      </c>
    </row>
    <row r="266" spans="1:12" ht="83.25" customHeight="1">
      <c r="A266" s="233"/>
      <c r="B266" s="228"/>
      <c r="C266" s="13">
        <v>2590</v>
      </c>
      <c r="D266" s="7" t="s">
        <v>247</v>
      </c>
      <c r="E266" s="79">
        <v>1959003.78</v>
      </c>
      <c r="F266" s="105">
        <v>99.8</v>
      </c>
      <c r="G266" s="79">
        <v>2401602</v>
      </c>
      <c r="H266" s="79">
        <v>2375602</v>
      </c>
      <c r="I266" s="79">
        <v>2375087.35</v>
      </c>
      <c r="J266" s="112">
        <f>(I266/H266)*100</f>
        <v>99.97833601756524</v>
      </c>
      <c r="K266" s="111">
        <f t="shared" si="37"/>
        <v>121.23954911409105</v>
      </c>
      <c r="L266" s="112">
        <f>(I266/$I$872)*100</f>
        <v>5.8780991372995315</v>
      </c>
    </row>
    <row r="267" spans="1:12" ht="38.25" customHeight="1">
      <c r="A267" s="233"/>
      <c r="B267" s="228"/>
      <c r="C267" s="13">
        <v>2950</v>
      </c>
      <c r="D267" s="7" t="s">
        <v>248</v>
      </c>
      <c r="E267" s="79">
        <v>4381.63</v>
      </c>
      <c r="F267" s="105"/>
      <c r="G267" s="79">
        <v>0</v>
      </c>
      <c r="H267" s="79">
        <v>0</v>
      </c>
      <c r="I267" s="79">
        <v>0</v>
      </c>
      <c r="J267" s="112"/>
      <c r="K267" s="111"/>
      <c r="L267" s="112"/>
    </row>
    <row r="268" spans="1:12" ht="34.5" customHeight="1">
      <c r="A268" s="233"/>
      <c r="B268" s="231"/>
      <c r="C268" s="13">
        <v>3020</v>
      </c>
      <c r="D268" s="7" t="s">
        <v>122</v>
      </c>
      <c r="E268" s="77">
        <v>115411.01</v>
      </c>
      <c r="F268" s="147">
        <v>97</v>
      </c>
      <c r="G268" s="77">
        <v>138990</v>
      </c>
      <c r="H268" s="77">
        <v>145890</v>
      </c>
      <c r="I268" s="77">
        <v>142030.29</v>
      </c>
      <c r="J268" s="111">
        <f>(I268/H268)*100</f>
        <v>97.35436973061896</v>
      </c>
      <c r="K268" s="111">
        <f t="shared" si="37"/>
        <v>123.06476652444165</v>
      </c>
      <c r="L268" s="112">
        <f aca="true" t="shared" si="38" ref="L268:L279">(I268/$I$872)*100</f>
        <v>0.35151049291698777</v>
      </c>
    </row>
    <row r="269" spans="1:12" ht="21.75" customHeight="1">
      <c r="A269" s="233"/>
      <c r="B269" s="231"/>
      <c r="C269" s="13">
        <v>4010</v>
      </c>
      <c r="D269" s="7" t="s">
        <v>55</v>
      </c>
      <c r="E269" s="77">
        <v>1785504.09</v>
      </c>
      <c r="F269" s="147">
        <v>95</v>
      </c>
      <c r="G269" s="77">
        <v>2003800</v>
      </c>
      <c r="H269" s="77">
        <v>2316982</v>
      </c>
      <c r="I269" s="77">
        <v>2250089.1</v>
      </c>
      <c r="J269" s="111">
        <f>(I269/H269)*100</f>
        <v>97.11292966453775</v>
      </c>
      <c r="K269" s="111">
        <f t="shared" si="37"/>
        <v>126.01982334299777</v>
      </c>
      <c r="L269" s="112">
        <f t="shared" si="38"/>
        <v>5.56874120758425</v>
      </c>
    </row>
    <row r="270" spans="1:12" ht="23.25" customHeight="1">
      <c r="A270" s="233"/>
      <c r="B270" s="231"/>
      <c r="C270" s="13">
        <v>4017</v>
      </c>
      <c r="D270" s="7" t="s">
        <v>55</v>
      </c>
      <c r="E270" s="77">
        <v>32464.06</v>
      </c>
      <c r="F270" s="147">
        <v>26</v>
      </c>
      <c r="G270" s="77">
        <v>0</v>
      </c>
      <c r="H270" s="77">
        <v>0</v>
      </c>
      <c r="I270" s="77">
        <v>0</v>
      </c>
      <c r="J270" s="111"/>
      <c r="K270" s="111"/>
      <c r="L270" s="112">
        <f t="shared" si="38"/>
        <v>0</v>
      </c>
    </row>
    <row r="271" spans="1:12" ht="24.75" customHeight="1">
      <c r="A271" s="233"/>
      <c r="B271" s="231"/>
      <c r="C271" s="13">
        <v>4019</v>
      </c>
      <c r="D271" s="7" t="s">
        <v>55</v>
      </c>
      <c r="E271" s="77">
        <v>3569.7</v>
      </c>
      <c r="F271" s="147">
        <v>26</v>
      </c>
      <c r="G271" s="77">
        <v>0</v>
      </c>
      <c r="H271" s="77">
        <v>0</v>
      </c>
      <c r="I271" s="77">
        <v>0</v>
      </c>
      <c r="J271" s="111"/>
      <c r="K271" s="111"/>
      <c r="L271" s="112">
        <f t="shared" si="38"/>
        <v>0</v>
      </c>
    </row>
    <row r="272" spans="1:12" ht="22.5">
      <c r="A272" s="233"/>
      <c r="B272" s="231"/>
      <c r="C272" s="13">
        <v>4040</v>
      </c>
      <c r="D272" s="7" t="s">
        <v>56</v>
      </c>
      <c r="E272" s="77">
        <v>108433.77</v>
      </c>
      <c r="F272" s="147">
        <v>99</v>
      </c>
      <c r="G272" s="77">
        <v>148300</v>
      </c>
      <c r="H272" s="77">
        <v>140500</v>
      </c>
      <c r="I272" s="77">
        <v>140376.31</v>
      </c>
      <c r="J272" s="111">
        <f>(I272/H272)*100</f>
        <v>99.91196441281139</v>
      </c>
      <c r="K272" s="111">
        <f>(I272/E272)*100</f>
        <v>129.45811069743309</v>
      </c>
      <c r="L272" s="112">
        <f t="shared" si="38"/>
        <v>0.3474170609802168</v>
      </c>
    </row>
    <row r="273" spans="1:12" ht="21.75" customHeight="1">
      <c r="A273" s="233"/>
      <c r="B273" s="231"/>
      <c r="C273" s="13">
        <v>4110</v>
      </c>
      <c r="D273" s="7" t="s">
        <v>224</v>
      </c>
      <c r="E273" s="77">
        <v>334643.21</v>
      </c>
      <c r="F273" s="147">
        <v>92</v>
      </c>
      <c r="G273" s="77">
        <v>380000</v>
      </c>
      <c r="H273" s="77">
        <v>438023</v>
      </c>
      <c r="I273" s="77">
        <v>402160.08</v>
      </c>
      <c r="J273" s="111">
        <f>(I273/H273)*100</f>
        <v>91.8125486561208</v>
      </c>
      <c r="K273" s="111">
        <f>(I273/E273)*100</f>
        <v>120.17577765883848</v>
      </c>
      <c r="L273" s="112">
        <f t="shared" si="38"/>
        <v>0.9953052123764249</v>
      </c>
    </row>
    <row r="274" spans="1:12" ht="33.75">
      <c r="A274" s="233"/>
      <c r="B274" s="231"/>
      <c r="C274" s="13">
        <v>4117</v>
      </c>
      <c r="D274" s="7" t="s">
        <v>224</v>
      </c>
      <c r="E274" s="77">
        <v>5556.73</v>
      </c>
      <c r="F274" s="147">
        <v>26</v>
      </c>
      <c r="G274" s="77">
        <v>0</v>
      </c>
      <c r="H274" s="77">
        <v>0</v>
      </c>
      <c r="I274" s="77">
        <v>0</v>
      </c>
      <c r="J274" s="111">
        <v>0</v>
      </c>
      <c r="K274" s="111"/>
      <c r="L274" s="112">
        <f t="shared" si="38"/>
        <v>0</v>
      </c>
    </row>
    <row r="275" spans="1:12" ht="21.75" customHeight="1">
      <c r="A275" s="233"/>
      <c r="B275" s="231"/>
      <c r="C275" s="13">
        <v>4119</v>
      </c>
      <c r="D275" s="7" t="s">
        <v>224</v>
      </c>
      <c r="E275" s="77">
        <v>611</v>
      </c>
      <c r="F275" s="147">
        <v>26</v>
      </c>
      <c r="G275" s="77">
        <v>0</v>
      </c>
      <c r="H275" s="77">
        <v>0</v>
      </c>
      <c r="I275" s="77">
        <v>0</v>
      </c>
      <c r="J275" s="111">
        <v>0</v>
      </c>
      <c r="K275" s="111"/>
      <c r="L275" s="112">
        <f t="shared" si="38"/>
        <v>0</v>
      </c>
    </row>
    <row r="276" spans="1:12" ht="22.5">
      <c r="A276" s="233"/>
      <c r="B276" s="231"/>
      <c r="C276" s="13">
        <v>4120</v>
      </c>
      <c r="D276" s="7" t="s">
        <v>60</v>
      </c>
      <c r="E276" s="77">
        <v>32429.16</v>
      </c>
      <c r="F276" s="147">
        <v>81.7</v>
      </c>
      <c r="G276" s="77">
        <v>54100</v>
      </c>
      <c r="H276" s="77">
        <v>45801</v>
      </c>
      <c r="I276" s="77">
        <v>41495.72</v>
      </c>
      <c r="J276" s="112">
        <f>(I276/H276)*100</f>
        <v>90.60003056701818</v>
      </c>
      <c r="K276" s="111">
        <f>(I276/E276)*100</f>
        <v>127.9580476336729</v>
      </c>
      <c r="L276" s="112">
        <f t="shared" si="38"/>
        <v>0.10269767801745183</v>
      </c>
    </row>
    <row r="277" spans="1:12" ht="22.5">
      <c r="A277" s="233"/>
      <c r="B277" s="231"/>
      <c r="C277" s="13">
        <v>4127</v>
      </c>
      <c r="D277" s="7" t="s">
        <v>60</v>
      </c>
      <c r="E277" s="77">
        <v>476.83</v>
      </c>
      <c r="F277" s="147">
        <v>22.7</v>
      </c>
      <c r="G277" s="77">
        <v>0</v>
      </c>
      <c r="H277" s="77">
        <v>0</v>
      </c>
      <c r="I277" s="77">
        <v>0</v>
      </c>
      <c r="J277" s="112">
        <v>0</v>
      </c>
      <c r="K277" s="111"/>
      <c r="L277" s="112">
        <f t="shared" si="38"/>
        <v>0</v>
      </c>
    </row>
    <row r="278" spans="1:12" ht="22.5">
      <c r="A278" s="233"/>
      <c r="B278" s="231"/>
      <c r="C278" s="13">
        <v>4129</v>
      </c>
      <c r="D278" s="7" t="s">
        <v>60</v>
      </c>
      <c r="E278" s="77">
        <v>52.43</v>
      </c>
      <c r="F278" s="147">
        <v>22.7</v>
      </c>
      <c r="G278" s="77">
        <v>0</v>
      </c>
      <c r="H278" s="77">
        <v>0</v>
      </c>
      <c r="I278" s="77">
        <v>0</v>
      </c>
      <c r="J278" s="112">
        <v>0</v>
      </c>
      <c r="K278" s="111"/>
      <c r="L278" s="112">
        <f t="shared" si="38"/>
        <v>0</v>
      </c>
    </row>
    <row r="279" spans="1:12" ht="22.5">
      <c r="A279" s="233"/>
      <c r="B279" s="231"/>
      <c r="C279" s="13">
        <v>4170</v>
      </c>
      <c r="D279" s="7" t="s">
        <v>29</v>
      </c>
      <c r="E279" s="77">
        <v>5224.17</v>
      </c>
      <c r="F279" s="147">
        <v>99.7</v>
      </c>
      <c r="G279" s="77">
        <v>10000</v>
      </c>
      <c r="H279" s="77">
        <v>10000</v>
      </c>
      <c r="I279" s="77">
        <v>4913.69</v>
      </c>
      <c r="J279" s="112">
        <f>(I279/H279)*100</f>
        <v>49.1369</v>
      </c>
      <c r="K279" s="111">
        <f>(I279/E279)*100</f>
        <v>94.05685496452068</v>
      </c>
      <c r="L279" s="112">
        <f t="shared" si="38"/>
        <v>0.012160881977649087</v>
      </c>
    </row>
    <row r="280" spans="1:12" ht="22.5" hidden="1">
      <c r="A280" s="233"/>
      <c r="B280" s="231"/>
      <c r="C280" s="13">
        <v>4177</v>
      </c>
      <c r="D280" s="7" t="s">
        <v>29</v>
      </c>
      <c r="E280" s="77"/>
      <c r="F280" s="147"/>
      <c r="G280" s="77">
        <v>0</v>
      </c>
      <c r="H280" s="77">
        <v>0</v>
      </c>
      <c r="I280" s="77"/>
      <c r="J280" s="112"/>
      <c r="K280" s="111"/>
      <c r="L280" s="112"/>
    </row>
    <row r="281" spans="1:12" ht="22.5" hidden="1">
      <c r="A281" s="233"/>
      <c r="B281" s="231"/>
      <c r="C281" s="13">
        <v>4179</v>
      </c>
      <c r="D281" s="7" t="s">
        <v>29</v>
      </c>
      <c r="E281" s="77"/>
      <c r="F281" s="147"/>
      <c r="G281" s="77">
        <v>0</v>
      </c>
      <c r="H281" s="77">
        <v>0</v>
      </c>
      <c r="I281" s="77"/>
      <c r="J281" s="112"/>
      <c r="K281" s="111"/>
      <c r="L281" s="112"/>
    </row>
    <row r="282" spans="1:12" ht="21" customHeight="1">
      <c r="A282" s="233"/>
      <c r="B282" s="231"/>
      <c r="C282" s="13">
        <v>4210</v>
      </c>
      <c r="D282" s="7" t="s">
        <v>14</v>
      </c>
      <c r="E282" s="77">
        <v>86987.42</v>
      </c>
      <c r="F282" s="147">
        <v>90.4</v>
      </c>
      <c r="G282" s="77">
        <v>135600</v>
      </c>
      <c r="H282" s="77">
        <v>90686</v>
      </c>
      <c r="I282" s="77">
        <v>84649.83</v>
      </c>
      <c r="J282" s="112">
        <f>(I282/H282)*100</f>
        <v>93.3438788787685</v>
      </c>
      <c r="K282" s="111">
        <f>(I282/E282)*100</f>
        <v>97.31272636893932</v>
      </c>
      <c r="L282" s="112">
        <f aca="true" t="shared" si="39" ref="L282:L287">(I282/$I$872)*100</f>
        <v>0.20949970227223513</v>
      </c>
    </row>
    <row r="283" spans="1:12" ht="21.75" customHeight="1">
      <c r="A283" s="233"/>
      <c r="B283" s="231"/>
      <c r="C283" s="13">
        <v>4217</v>
      </c>
      <c r="D283" s="7" t="s">
        <v>14</v>
      </c>
      <c r="E283" s="77">
        <v>101089.69</v>
      </c>
      <c r="F283" s="147">
        <v>23.6</v>
      </c>
      <c r="G283" s="77">
        <v>0</v>
      </c>
      <c r="H283" s="77">
        <v>0</v>
      </c>
      <c r="I283" s="77">
        <v>0</v>
      </c>
      <c r="J283" s="112">
        <v>0</v>
      </c>
      <c r="K283" s="111"/>
      <c r="L283" s="112">
        <f t="shared" si="39"/>
        <v>0</v>
      </c>
    </row>
    <row r="284" spans="1:12" ht="21" customHeight="1">
      <c r="A284" s="233"/>
      <c r="B284" s="231"/>
      <c r="C284" s="13">
        <v>4219</v>
      </c>
      <c r="D284" s="7" t="s">
        <v>14</v>
      </c>
      <c r="E284" s="77">
        <v>11115.68</v>
      </c>
      <c r="F284" s="147">
        <v>23.6</v>
      </c>
      <c r="G284" s="77">
        <v>0</v>
      </c>
      <c r="H284" s="77">
        <v>0</v>
      </c>
      <c r="I284" s="77">
        <v>0</v>
      </c>
      <c r="J284" s="112">
        <v>0</v>
      </c>
      <c r="K284" s="111"/>
      <c r="L284" s="112">
        <f t="shared" si="39"/>
        <v>0</v>
      </c>
    </row>
    <row r="285" spans="1:12" ht="32.25" customHeight="1">
      <c r="A285" s="233"/>
      <c r="B285" s="231"/>
      <c r="C285" s="13">
        <v>4240</v>
      </c>
      <c r="D285" s="7" t="s">
        <v>221</v>
      </c>
      <c r="E285" s="77">
        <v>6671.5</v>
      </c>
      <c r="F285" s="147">
        <v>98</v>
      </c>
      <c r="G285" s="77">
        <v>15000</v>
      </c>
      <c r="H285" s="77">
        <v>5000</v>
      </c>
      <c r="I285" s="77">
        <v>3881.66</v>
      </c>
      <c r="J285" s="112">
        <f>(I285/H285)*100</f>
        <v>77.6332</v>
      </c>
      <c r="K285" s="111">
        <f>(I285/E285)*100</f>
        <v>58.18271752979089</v>
      </c>
      <c r="L285" s="112">
        <f t="shared" si="39"/>
        <v>0.009606712905649595</v>
      </c>
    </row>
    <row r="286" spans="1:12" ht="32.25" customHeight="1">
      <c r="A286" s="233"/>
      <c r="B286" s="231"/>
      <c r="C286" s="13">
        <v>4247</v>
      </c>
      <c r="D286" s="7" t="s">
        <v>221</v>
      </c>
      <c r="E286" s="77">
        <v>4964.07</v>
      </c>
      <c r="F286" s="147"/>
      <c r="G286" s="77">
        <v>0</v>
      </c>
      <c r="H286" s="77">
        <v>0</v>
      </c>
      <c r="I286" s="77">
        <v>0</v>
      </c>
      <c r="J286" s="112"/>
      <c r="K286" s="111"/>
      <c r="L286" s="112">
        <f t="shared" si="39"/>
        <v>0</v>
      </c>
    </row>
    <row r="287" spans="1:12" ht="32.25" customHeight="1">
      <c r="A287" s="233"/>
      <c r="B287" s="231"/>
      <c r="C287" s="13">
        <v>4249</v>
      </c>
      <c r="D287" s="7" t="s">
        <v>221</v>
      </c>
      <c r="E287" s="77">
        <v>545.84</v>
      </c>
      <c r="F287" s="147"/>
      <c r="G287" s="77">
        <v>0</v>
      </c>
      <c r="H287" s="77">
        <v>0</v>
      </c>
      <c r="I287" s="77">
        <v>0</v>
      </c>
      <c r="J287" s="112"/>
      <c r="K287" s="111"/>
      <c r="L287" s="112">
        <f t="shared" si="39"/>
        <v>0</v>
      </c>
    </row>
    <row r="288" spans="1:12" ht="11.25">
      <c r="A288" s="233"/>
      <c r="B288" s="231"/>
      <c r="C288" s="13">
        <v>4260</v>
      </c>
      <c r="D288" s="7" t="s">
        <v>15</v>
      </c>
      <c r="E288" s="77">
        <v>27343.38</v>
      </c>
      <c r="F288" s="147">
        <v>100</v>
      </c>
      <c r="G288" s="77">
        <v>27000</v>
      </c>
      <c r="H288" s="77">
        <v>33695</v>
      </c>
      <c r="I288" s="77">
        <v>26261.21</v>
      </c>
      <c r="J288" s="125">
        <f>(I288/H288)*100</f>
        <v>77.93800267101943</v>
      </c>
      <c r="K288" s="111">
        <f>(I288/E288)*100</f>
        <v>96.0422961608989</v>
      </c>
      <c r="L288" s="112">
        <f aca="true" t="shared" si="40" ref="L288:L294">(I288/$I$872)*100</f>
        <v>0.06499381837280292</v>
      </c>
    </row>
    <row r="289" spans="1:12" ht="20.25" customHeight="1">
      <c r="A289" s="233"/>
      <c r="B289" s="231"/>
      <c r="C289" s="13">
        <v>4270</v>
      </c>
      <c r="D289" s="7" t="s">
        <v>17</v>
      </c>
      <c r="E289" s="77">
        <v>934.32</v>
      </c>
      <c r="F289" s="147">
        <v>54</v>
      </c>
      <c r="G289" s="77">
        <v>12000</v>
      </c>
      <c r="H289" s="77">
        <v>22500</v>
      </c>
      <c r="I289" s="77">
        <v>21503.89</v>
      </c>
      <c r="J289" s="120">
        <f>(I289/H289)*100</f>
        <v>95.57284444444444</v>
      </c>
      <c r="K289" s="111">
        <f>(I289/E289)*100</f>
        <v>2301.555141707338</v>
      </c>
      <c r="L289" s="112">
        <f t="shared" si="40"/>
        <v>0.05321993620890786</v>
      </c>
    </row>
    <row r="290" spans="1:12" ht="23.25" customHeight="1">
      <c r="A290" s="233"/>
      <c r="B290" s="231"/>
      <c r="C290" s="13">
        <v>4280</v>
      </c>
      <c r="D290" s="7" t="s">
        <v>63</v>
      </c>
      <c r="E290" s="77">
        <v>2109.5</v>
      </c>
      <c r="F290" s="147">
        <v>41</v>
      </c>
      <c r="G290" s="77">
        <v>300</v>
      </c>
      <c r="H290" s="77">
        <v>1200</v>
      </c>
      <c r="I290" s="77">
        <v>1170</v>
      </c>
      <c r="J290" s="125">
        <f>(I290/H290)*100</f>
        <v>97.5</v>
      </c>
      <c r="K290" s="111">
        <f>(I290/E290)*100</f>
        <v>55.46337994785494</v>
      </c>
      <c r="L290" s="112">
        <f t="shared" si="40"/>
        <v>0.002895630760965676</v>
      </c>
    </row>
    <row r="291" spans="1:12" ht="20.25" customHeight="1">
      <c r="A291" s="233"/>
      <c r="B291" s="231"/>
      <c r="C291" s="13">
        <v>4300</v>
      </c>
      <c r="D291" s="7" t="s">
        <v>19</v>
      </c>
      <c r="E291" s="77">
        <v>185074.43</v>
      </c>
      <c r="F291" s="147">
        <v>99.6</v>
      </c>
      <c r="G291" s="77">
        <v>180000</v>
      </c>
      <c r="H291" s="77">
        <v>242947</v>
      </c>
      <c r="I291" s="77">
        <v>238699.88</v>
      </c>
      <c r="J291" s="120">
        <f>(I291/H291)*100</f>
        <v>98.25183270425238</v>
      </c>
      <c r="K291" s="111">
        <f>(I291/E291)*100</f>
        <v>128.97507235332293</v>
      </c>
      <c r="L291" s="112">
        <f t="shared" si="40"/>
        <v>0.5907578762109534</v>
      </c>
    </row>
    <row r="292" spans="1:12" ht="23.25" customHeight="1">
      <c r="A292" s="233"/>
      <c r="B292" s="231"/>
      <c r="C292" s="13">
        <v>4307</v>
      </c>
      <c r="D292" s="7" t="s">
        <v>19</v>
      </c>
      <c r="E292" s="77">
        <v>15062.52</v>
      </c>
      <c r="F292" s="147">
        <v>59.5</v>
      </c>
      <c r="G292" s="77">
        <v>0</v>
      </c>
      <c r="H292" s="77">
        <v>0</v>
      </c>
      <c r="I292" s="77">
        <v>0</v>
      </c>
      <c r="J292" s="120">
        <v>0</v>
      </c>
      <c r="K292" s="111"/>
      <c r="L292" s="112">
        <f t="shared" si="40"/>
        <v>0</v>
      </c>
    </row>
    <row r="293" spans="1:12" ht="21" customHeight="1">
      <c r="A293" s="233"/>
      <c r="B293" s="231"/>
      <c r="C293" s="13">
        <v>4309</v>
      </c>
      <c r="D293" s="7" t="s">
        <v>19</v>
      </c>
      <c r="E293" s="77">
        <v>1656.27</v>
      </c>
      <c r="F293" s="147">
        <v>62.5</v>
      </c>
      <c r="G293" s="77">
        <v>0</v>
      </c>
      <c r="H293" s="77">
        <v>0</v>
      </c>
      <c r="I293" s="77">
        <v>0</v>
      </c>
      <c r="J293" s="120">
        <v>0</v>
      </c>
      <c r="K293" s="111"/>
      <c r="L293" s="112">
        <f t="shared" si="40"/>
        <v>0</v>
      </c>
    </row>
    <row r="294" spans="1:12" ht="21.75" customHeight="1">
      <c r="A294" s="233"/>
      <c r="B294" s="231"/>
      <c r="C294" s="13">
        <v>4360</v>
      </c>
      <c r="D294" s="7" t="s">
        <v>181</v>
      </c>
      <c r="E294" s="77">
        <v>4759.36</v>
      </c>
      <c r="F294" s="147">
        <v>86.6</v>
      </c>
      <c r="G294" s="77">
        <v>3500</v>
      </c>
      <c r="H294" s="77">
        <v>7276</v>
      </c>
      <c r="I294" s="77">
        <v>6849.8</v>
      </c>
      <c r="J294" s="120">
        <f>(I294/H294)*100</f>
        <v>94.14238592633315</v>
      </c>
      <c r="K294" s="111"/>
      <c r="L294" s="112">
        <f t="shared" si="40"/>
        <v>0.016952556911506572</v>
      </c>
    </row>
    <row r="295" spans="1:12" ht="22.5">
      <c r="A295" s="233"/>
      <c r="B295" s="231"/>
      <c r="C295" s="13">
        <v>4410</v>
      </c>
      <c r="D295" s="7" t="s">
        <v>58</v>
      </c>
      <c r="E295" s="77">
        <v>320.56</v>
      </c>
      <c r="F295" s="147">
        <v>45.7</v>
      </c>
      <c r="G295" s="77">
        <v>1000</v>
      </c>
      <c r="H295" s="77">
        <v>1092</v>
      </c>
      <c r="I295" s="77">
        <v>960.34</v>
      </c>
      <c r="J295" s="120">
        <f>(I295/H295)*100</f>
        <v>87.94322344322345</v>
      </c>
      <c r="K295" s="111">
        <f>(I295/E295)*100</f>
        <v>299.5819815323185</v>
      </c>
      <c r="L295" s="112">
        <f>(I295/$I$872)*100</f>
        <v>0.002376743628192972</v>
      </c>
    </row>
    <row r="296" spans="1:12" ht="11.25" customHeight="1">
      <c r="A296" s="233"/>
      <c r="B296" s="231"/>
      <c r="C296" s="13">
        <v>4430</v>
      </c>
      <c r="D296" s="7" t="s">
        <v>32</v>
      </c>
      <c r="E296" s="77">
        <v>3652</v>
      </c>
      <c r="F296" s="147">
        <v>85</v>
      </c>
      <c r="G296" s="77">
        <v>4200</v>
      </c>
      <c r="H296" s="77">
        <v>5405</v>
      </c>
      <c r="I296" s="77">
        <v>5106</v>
      </c>
      <c r="J296" s="125">
        <f>(I296/H296)*100</f>
        <v>94.46808510638299</v>
      </c>
      <c r="K296" s="111">
        <f>(I296/E296)*100</f>
        <v>139.81380065717414</v>
      </c>
      <c r="L296" s="112">
        <f>(I296/$I$872)*100</f>
        <v>0.012636829628624566</v>
      </c>
    </row>
    <row r="297" spans="1:12" ht="11.25" customHeight="1" hidden="1">
      <c r="A297" s="233"/>
      <c r="B297" s="231"/>
      <c r="C297" s="13">
        <v>4437</v>
      </c>
      <c r="D297" s="7" t="s">
        <v>32</v>
      </c>
      <c r="E297" s="77"/>
      <c r="F297" s="147">
        <v>100</v>
      </c>
      <c r="G297" s="77">
        <v>0</v>
      </c>
      <c r="H297" s="77"/>
      <c r="I297" s="77"/>
      <c r="J297" s="125"/>
      <c r="K297" s="111"/>
      <c r="L297" s="112">
        <f>(I297/$I$872)*100</f>
        <v>0</v>
      </c>
    </row>
    <row r="298" spans="1:12" ht="11.25" customHeight="1" hidden="1">
      <c r="A298" s="233"/>
      <c r="B298" s="231"/>
      <c r="C298" s="13">
        <v>4439</v>
      </c>
      <c r="D298" s="7" t="s">
        <v>32</v>
      </c>
      <c r="E298" s="77"/>
      <c r="F298" s="147">
        <v>100</v>
      </c>
      <c r="G298" s="77">
        <v>0</v>
      </c>
      <c r="H298" s="77"/>
      <c r="I298" s="77"/>
      <c r="J298" s="125"/>
      <c r="K298" s="111"/>
      <c r="L298" s="112">
        <f>(I298/$I$872)*100</f>
        <v>0</v>
      </c>
    </row>
    <row r="299" spans="1:12" ht="33.75">
      <c r="A299" s="233"/>
      <c r="B299" s="231"/>
      <c r="C299" s="13">
        <v>4440</v>
      </c>
      <c r="D299" s="7" t="s">
        <v>249</v>
      </c>
      <c r="E299" s="77">
        <v>91796.11</v>
      </c>
      <c r="F299" s="147">
        <v>100</v>
      </c>
      <c r="G299" s="77">
        <v>103428</v>
      </c>
      <c r="H299" s="77">
        <v>112910</v>
      </c>
      <c r="I299" s="77">
        <v>109107.29</v>
      </c>
      <c r="J299" s="120">
        <f>(I299/H299)*100</f>
        <v>96.63208750332123</v>
      </c>
      <c r="K299" s="111">
        <f>(I299/E299)*100</f>
        <v>118.8582936684354</v>
      </c>
      <c r="L299" s="112">
        <f aca="true" t="shared" si="41" ref="L299:L310">(I299/$I$872)*100</f>
        <v>0.2700294232218826</v>
      </c>
    </row>
    <row r="300" spans="1:12" ht="46.5" customHeight="1">
      <c r="A300" s="233"/>
      <c r="B300" s="231"/>
      <c r="C300" s="13">
        <v>4520</v>
      </c>
      <c r="D300" s="7" t="s">
        <v>250</v>
      </c>
      <c r="E300" s="77">
        <v>7882</v>
      </c>
      <c r="F300" s="147">
        <v>98.7</v>
      </c>
      <c r="G300" s="77">
        <v>9000</v>
      </c>
      <c r="H300" s="77">
        <v>10503</v>
      </c>
      <c r="I300" s="77">
        <v>10503</v>
      </c>
      <c r="J300" s="120">
        <f>(I300/H300)*100</f>
        <v>100</v>
      </c>
      <c r="K300" s="111">
        <f>(I300/E300)*100</f>
        <v>133.25298147678254</v>
      </c>
      <c r="L300" s="112">
        <f t="shared" si="41"/>
        <v>0.025993854600361105</v>
      </c>
    </row>
    <row r="301" spans="1:12" ht="22.5">
      <c r="A301" s="233"/>
      <c r="B301" s="231"/>
      <c r="C301" s="13">
        <v>4530</v>
      </c>
      <c r="D301" s="7" t="s">
        <v>184</v>
      </c>
      <c r="E301" s="77"/>
      <c r="F301" s="147"/>
      <c r="G301" s="77">
        <v>100</v>
      </c>
      <c r="H301" s="77">
        <v>100</v>
      </c>
      <c r="I301" s="77"/>
      <c r="J301" s="120"/>
      <c r="K301" s="111"/>
      <c r="L301" s="112"/>
    </row>
    <row r="302" spans="1:12" ht="116.25" customHeight="1">
      <c r="A302" s="233"/>
      <c r="B302" s="231"/>
      <c r="C302" s="13">
        <v>4560</v>
      </c>
      <c r="D302" s="7" t="s">
        <v>219</v>
      </c>
      <c r="E302" s="77">
        <v>73</v>
      </c>
      <c r="F302" s="147"/>
      <c r="G302" s="77">
        <v>0</v>
      </c>
      <c r="H302" s="77">
        <v>0</v>
      </c>
      <c r="I302" s="77">
        <v>0</v>
      </c>
      <c r="J302" s="120"/>
      <c r="K302" s="111"/>
      <c r="L302" s="112"/>
    </row>
    <row r="303" spans="1:12" ht="32.25" customHeight="1">
      <c r="A303" s="233"/>
      <c r="B303" s="231"/>
      <c r="C303" s="13">
        <v>4700</v>
      </c>
      <c r="D303" s="7" t="s">
        <v>193</v>
      </c>
      <c r="E303" s="77">
        <v>120</v>
      </c>
      <c r="F303" s="147">
        <v>100</v>
      </c>
      <c r="G303" s="77">
        <v>1000</v>
      </c>
      <c r="H303" s="77">
        <v>1500</v>
      </c>
      <c r="I303" s="77">
        <v>1120</v>
      </c>
      <c r="J303" s="125">
        <f>(I303/H303)*100</f>
        <v>74.66666666666667</v>
      </c>
      <c r="K303" s="111">
        <f>(I303/E303)*100</f>
        <v>933.3333333333334</v>
      </c>
      <c r="L303" s="112">
        <f t="shared" si="41"/>
        <v>0.002771885856650904</v>
      </c>
    </row>
    <row r="304" spans="1:12" ht="21" customHeight="1">
      <c r="A304" s="233"/>
      <c r="B304" s="229"/>
      <c r="C304" s="13">
        <v>6050</v>
      </c>
      <c r="D304" s="7" t="s">
        <v>183</v>
      </c>
      <c r="E304" s="77"/>
      <c r="F304" s="147">
        <v>100</v>
      </c>
      <c r="G304" s="77">
        <v>0</v>
      </c>
      <c r="H304" s="77">
        <v>0</v>
      </c>
      <c r="I304" s="77"/>
      <c r="J304" s="125"/>
      <c r="K304" s="111"/>
      <c r="L304" s="112">
        <f t="shared" si="41"/>
        <v>0</v>
      </c>
    </row>
    <row r="305" spans="1:12" ht="23.25" customHeight="1">
      <c r="A305" s="233"/>
      <c r="B305" s="229"/>
      <c r="C305" s="13">
        <v>6057</v>
      </c>
      <c r="D305" s="7" t="s">
        <v>183</v>
      </c>
      <c r="E305" s="77">
        <v>282724.22</v>
      </c>
      <c r="F305" s="147">
        <v>100</v>
      </c>
      <c r="G305" s="77">
        <v>0</v>
      </c>
      <c r="H305" s="77">
        <v>165998.37</v>
      </c>
      <c r="I305" s="77">
        <v>165998.37</v>
      </c>
      <c r="J305" s="125">
        <f>(I305/H305)*100</f>
        <v>100</v>
      </c>
      <c r="K305" s="111"/>
      <c r="L305" s="112">
        <f t="shared" si="41"/>
        <v>0.410829048241164</v>
      </c>
    </row>
    <row r="306" spans="1:12" ht="24.75" customHeight="1">
      <c r="A306" s="233"/>
      <c r="B306" s="229"/>
      <c r="C306" s="13">
        <v>6059</v>
      </c>
      <c r="D306" s="7" t="s">
        <v>183</v>
      </c>
      <c r="E306" s="77">
        <v>282186.39</v>
      </c>
      <c r="F306" s="147">
        <v>100</v>
      </c>
      <c r="G306" s="77">
        <v>0</v>
      </c>
      <c r="H306" s="77">
        <v>103900.13</v>
      </c>
      <c r="I306" s="77">
        <v>103900.13</v>
      </c>
      <c r="J306" s="125">
        <f>(I306/H306)*100</f>
        <v>100</v>
      </c>
      <c r="K306" s="111"/>
      <c r="L306" s="112">
        <f t="shared" si="41"/>
        <v>0.25714223290284843</v>
      </c>
    </row>
    <row r="307" spans="1:12" ht="36.75" customHeight="1">
      <c r="A307" s="233"/>
      <c r="B307" s="227"/>
      <c r="C307" s="13">
        <v>6060</v>
      </c>
      <c r="D307" s="7" t="s">
        <v>182</v>
      </c>
      <c r="E307" s="77"/>
      <c r="F307" s="147">
        <v>94</v>
      </c>
      <c r="G307" s="77">
        <v>0</v>
      </c>
      <c r="H307" s="77">
        <v>0</v>
      </c>
      <c r="I307" s="77">
        <v>0</v>
      </c>
      <c r="J307" s="125"/>
      <c r="K307" s="111"/>
      <c r="L307" s="112">
        <f t="shared" si="41"/>
        <v>0</v>
      </c>
    </row>
    <row r="308" spans="1:12" ht="32.25" customHeight="1">
      <c r="A308" s="233"/>
      <c r="B308" s="232">
        <v>80103</v>
      </c>
      <c r="C308" s="21"/>
      <c r="D308" s="2" t="s">
        <v>80</v>
      </c>
      <c r="E308" s="76">
        <f>SUM(E309:E309)</f>
        <v>290128.83</v>
      </c>
      <c r="F308" s="138">
        <v>99.8</v>
      </c>
      <c r="G308" s="76">
        <f>SUM(G309:G309)</f>
        <v>325416</v>
      </c>
      <c r="H308" s="76">
        <f>SUM(H309:H309)</f>
        <v>269144</v>
      </c>
      <c r="I308" s="76">
        <f>SUM(I309:I309)</f>
        <v>268848.06</v>
      </c>
      <c r="J308" s="118">
        <f aca="true" t="shared" si="42" ref="J308:J313">(I308/H308)*100</f>
        <v>99.89004399132064</v>
      </c>
      <c r="K308" s="111">
        <f>(I308/E308)*100</f>
        <v>92.66506193128066</v>
      </c>
      <c r="L308" s="109">
        <f t="shared" si="41"/>
        <v>0.6653715491982441</v>
      </c>
    </row>
    <row r="309" spans="1:12" ht="97.5" customHeight="1">
      <c r="A309" s="233"/>
      <c r="B309" s="232"/>
      <c r="C309" s="13">
        <v>2590</v>
      </c>
      <c r="D309" s="7" t="s">
        <v>282</v>
      </c>
      <c r="E309" s="79">
        <v>290128.83</v>
      </c>
      <c r="F309" s="105">
        <v>99.8</v>
      </c>
      <c r="G309" s="79">
        <v>325416</v>
      </c>
      <c r="H309" s="79">
        <v>269144</v>
      </c>
      <c r="I309" s="79">
        <v>268848.06</v>
      </c>
      <c r="J309" s="112">
        <f t="shared" si="42"/>
        <v>99.89004399132064</v>
      </c>
      <c r="K309" s="111">
        <f>(I309/E309)*100</f>
        <v>92.66506193128066</v>
      </c>
      <c r="L309" s="112">
        <f t="shared" si="41"/>
        <v>0.6653715491982441</v>
      </c>
    </row>
    <row r="310" spans="1:12" ht="11.25">
      <c r="A310" s="233"/>
      <c r="B310" s="226">
        <v>80104</v>
      </c>
      <c r="C310" s="21"/>
      <c r="D310" s="2" t="s">
        <v>81</v>
      </c>
      <c r="E310" s="76">
        <f>SUM(E311:E343)</f>
        <v>989366.41</v>
      </c>
      <c r="F310" s="138">
        <v>88</v>
      </c>
      <c r="G310" s="76">
        <f>SUM(G311:G343)</f>
        <v>844157</v>
      </c>
      <c r="H310" s="76">
        <f>SUM(H311:H343)</f>
        <v>974929</v>
      </c>
      <c r="I310" s="76">
        <f>SUM(I311:I343)</f>
        <v>954217.8600000001</v>
      </c>
      <c r="J310" s="118">
        <f t="shared" si="42"/>
        <v>97.87562581480293</v>
      </c>
      <c r="K310" s="102">
        <f>(I310/E310)*100</f>
        <v>96.44736776539645</v>
      </c>
      <c r="L310" s="109">
        <f t="shared" si="41"/>
        <v>2.3615919556229397</v>
      </c>
    </row>
    <row r="311" spans="1:12" ht="45.75" customHeight="1">
      <c r="A311" s="233"/>
      <c r="B311" s="231"/>
      <c r="C311" s="13">
        <v>2540</v>
      </c>
      <c r="D311" s="7" t="s">
        <v>188</v>
      </c>
      <c r="E311" s="77">
        <v>467735.4</v>
      </c>
      <c r="F311" s="147">
        <v>100</v>
      </c>
      <c r="G311" s="77">
        <v>486260</v>
      </c>
      <c r="H311" s="77">
        <v>568384</v>
      </c>
      <c r="I311" s="77">
        <v>567871.81</v>
      </c>
      <c r="J311" s="125">
        <f t="shared" si="42"/>
        <v>99.90988662594303</v>
      </c>
      <c r="K311" s="102"/>
      <c r="L311" s="120">
        <f aca="true" t="shared" si="43" ref="L311:L321">(I311/$I$872)*100</f>
        <v>1.4054248558301332</v>
      </c>
    </row>
    <row r="312" spans="1:12" ht="35.25" customHeight="1">
      <c r="A312" s="233"/>
      <c r="B312" s="231"/>
      <c r="C312" s="13">
        <v>3020</v>
      </c>
      <c r="D312" s="7" t="s">
        <v>251</v>
      </c>
      <c r="E312" s="77">
        <v>12524.32</v>
      </c>
      <c r="F312" s="147">
        <v>95</v>
      </c>
      <c r="G312" s="77">
        <v>10474</v>
      </c>
      <c r="H312" s="77">
        <v>11300</v>
      </c>
      <c r="I312" s="77">
        <v>11061.7</v>
      </c>
      <c r="J312" s="125">
        <f t="shared" si="42"/>
        <v>97.89115044247788</v>
      </c>
      <c r="K312" s="111">
        <f>(I312/E312)*100</f>
        <v>88.3217611814454</v>
      </c>
      <c r="L312" s="120">
        <f t="shared" si="43"/>
        <v>0.027376580161174377</v>
      </c>
    </row>
    <row r="313" spans="1:12" ht="23.25" customHeight="1">
      <c r="A313" s="233"/>
      <c r="B313" s="231"/>
      <c r="C313" s="13">
        <v>4010</v>
      </c>
      <c r="D313" s="7" t="s">
        <v>55</v>
      </c>
      <c r="E313" s="77">
        <v>190606.99</v>
      </c>
      <c r="F313" s="147">
        <v>97</v>
      </c>
      <c r="G313" s="77">
        <v>163850</v>
      </c>
      <c r="H313" s="77">
        <v>190562</v>
      </c>
      <c r="I313" s="77">
        <v>185395.29</v>
      </c>
      <c r="J313" s="125">
        <f t="shared" si="42"/>
        <v>97.2886986912396</v>
      </c>
      <c r="K313" s="111">
        <f>(I313/E313)*100</f>
        <v>97.26573511286234</v>
      </c>
      <c r="L313" s="112">
        <f t="shared" si="43"/>
        <v>0.45883444842918997</v>
      </c>
    </row>
    <row r="314" spans="1:12" ht="20.25" customHeight="1" hidden="1">
      <c r="A314" s="233"/>
      <c r="B314" s="231"/>
      <c r="C314" s="13">
        <v>4017</v>
      </c>
      <c r="D314" s="7" t="s">
        <v>55</v>
      </c>
      <c r="E314" s="77"/>
      <c r="F314" s="147">
        <v>0</v>
      </c>
      <c r="G314" s="77">
        <v>0</v>
      </c>
      <c r="H314" s="77">
        <v>0</v>
      </c>
      <c r="I314" s="77"/>
      <c r="J314" s="125"/>
      <c r="K314" s="111"/>
      <c r="L314" s="112">
        <f t="shared" si="43"/>
        <v>0</v>
      </c>
    </row>
    <row r="315" spans="1:12" ht="20.25" customHeight="1" hidden="1">
      <c r="A315" s="233"/>
      <c r="B315" s="231"/>
      <c r="C315" s="13">
        <v>4019</v>
      </c>
      <c r="D315" s="7" t="s">
        <v>55</v>
      </c>
      <c r="E315" s="77"/>
      <c r="F315" s="147">
        <v>0</v>
      </c>
      <c r="G315" s="77">
        <v>0</v>
      </c>
      <c r="H315" s="77">
        <v>0</v>
      </c>
      <c r="I315" s="77"/>
      <c r="J315" s="125"/>
      <c r="K315" s="111"/>
      <c r="L315" s="112"/>
    </row>
    <row r="316" spans="1:12" ht="21.75" customHeight="1">
      <c r="A316" s="233"/>
      <c r="B316" s="231"/>
      <c r="C316" s="13">
        <v>4040</v>
      </c>
      <c r="D316" s="7" t="s">
        <v>56</v>
      </c>
      <c r="E316" s="77">
        <v>9993.33</v>
      </c>
      <c r="F316" s="147">
        <v>100</v>
      </c>
      <c r="G316" s="77">
        <v>10800</v>
      </c>
      <c r="H316" s="77">
        <v>12930</v>
      </c>
      <c r="I316" s="77">
        <v>12925.38</v>
      </c>
      <c r="J316" s="125">
        <f>(I316/H316)*100</f>
        <v>99.96426914153132</v>
      </c>
      <c r="K316" s="111">
        <f>(I316/E316)*100</f>
        <v>129.3400698265743</v>
      </c>
      <c r="L316" s="112">
        <f t="shared" si="43"/>
        <v>0.031988998226641474</v>
      </c>
    </row>
    <row r="317" spans="1:12" ht="27.75" customHeight="1">
      <c r="A317" s="233"/>
      <c r="B317" s="231"/>
      <c r="C317" s="13">
        <v>4110</v>
      </c>
      <c r="D317" s="7" t="s">
        <v>224</v>
      </c>
      <c r="E317" s="77">
        <v>35177.23</v>
      </c>
      <c r="F317" s="147">
        <v>90</v>
      </c>
      <c r="G317" s="77">
        <v>31800</v>
      </c>
      <c r="H317" s="77">
        <v>36600</v>
      </c>
      <c r="I317" s="77">
        <v>33730.2</v>
      </c>
      <c r="J317" s="125">
        <f>(I317/H317)*100</f>
        <v>92.15901639344261</v>
      </c>
      <c r="K317" s="111">
        <f>(I317/E317)*100</f>
        <v>95.8864583709405</v>
      </c>
      <c r="L317" s="112">
        <f t="shared" si="43"/>
        <v>0.08347880743036276</v>
      </c>
    </row>
    <row r="318" spans="1:12" ht="20.25" customHeight="1" hidden="1">
      <c r="A318" s="233"/>
      <c r="B318" s="231"/>
      <c r="C318" s="13">
        <v>4117</v>
      </c>
      <c r="D318" s="7" t="s">
        <v>224</v>
      </c>
      <c r="E318" s="77"/>
      <c r="F318" s="147">
        <v>0</v>
      </c>
      <c r="G318" s="77">
        <v>0</v>
      </c>
      <c r="H318" s="77">
        <v>0</v>
      </c>
      <c r="I318" s="77"/>
      <c r="J318" s="125"/>
      <c r="K318" s="111"/>
      <c r="L318" s="112">
        <f t="shared" si="43"/>
        <v>0</v>
      </c>
    </row>
    <row r="319" spans="1:12" ht="20.25" customHeight="1" hidden="1">
      <c r="A319" s="233"/>
      <c r="B319" s="231"/>
      <c r="C319" s="13">
        <v>4119</v>
      </c>
      <c r="D319" s="7" t="s">
        <v>224</v>
      </c>
      <c r="E319" s="77"/>
      <c r="F319" s="147">
        <v>0</v>
      </c>
      <c r="G319" s="77">
        <v>0</v>
      </c>
      <c r="H319" s="77">
        <v>0</v>
      </c>
      <c r="I319" s="77"/>
      <c r="J319" s="125"/>
      <c r="K319" s="111"/>
      <c r="L319" s="112"/>
    </row>
    <row r="320" spans="1:12" ht="22.5">
      <c r="A320" s="233"/>
      <c r="B320" s="231"/>
      <c r="C320" s="13">
        <v>4120</v>
      </c>
      <c r="D320" s="7" t="s">
        <v>60</v>
      </c>
      <c r="E320" s="77">
        <v>3594.88</v>
      </c>
      <c r="F320" s="147">
        <v>76.1</v>
      </c>
      <c r="G320" s="77">
        <v>4600</v>
      </c>
      <c r="H320" s="77">
        <v>2830</v>
      </c>
      <c r="I320" s="77">
        <v>2015.14</v>
      </c>
      <c r="J320" s="120">
        <f>(I320/H320)*100</f>
        <v>71.20636042402828</v>
      </c>
      <c r="K320" s="111">
        <f>(I320/E320)*100</f>
        <v>56.05583496528396</v>
      </c>
      <c r="L320" s="112">
        <f t="shared" si="43"/>
        <v>0.004987266129617412</v>
      </c>
    </row>
    <row r="321" spans="1:12" ht="22.5" hidden="1">
      <c r="A321" s="233"/>
      <c r="B321" s="231"/>
      <c r="C321" s="13">
        <v>4127</v>
      </c>
      <c r="D321" s="7" t="s">
        <v>60</v>
      </c>
      <c r="E321" s="77"/>
      <c r="F321" s="147">
        <v>0</v>
      </c>
      <c r="G321" s="77">
        <v>0</v>
      </c>
      <c r="H321" s="77">
        <v>0</v>
      </c>
      <c r="I321" s="77"/>
      <c r="J321" s="120"/>
      <c r="K321" s="111"/>
      <c r="L321" s="112">
        <f t="shared" si="43"/>
        <v>0</v>
      </c>
    </row>
    <row r="322" spans="1:12" ht="22.5" hidden="1">
      <c r="A322" s="233"/>
      <c r="B322" s="231"/>
      <c r="C322" s="13">
        <v>4129</v>
      </c>
      <c r="D322" s="7" t="s">
        <v>60</v>
      </c>
      <c r="E322" s="77"/>
      <c r="F322" s="147">
        <v>0</v>
      </c>
      <c r="G322" s="77">
        <v>0</v>
      </c>
      <c r="H322" s="77">
        <v>0</v>
      </c>
      <c r="I322" s="77"/>
      <c r="J322" s="120"/>
      <c r="K322" s="111"/>
      <c r="L322" s="112"/>
    </row>
    <row r="323" spans="1:12" ht="21" customHeight="1" hidden="1">
      <c r="A323" s="233"/>
      <c r="B323" s="231"/>
      <c r="C323" s="13">
        <v>4177</v>
      </c>
      <c r="D323" s="7" t="s">
        <v>29</v>
      </c>
      <c r="E323" s="85"/>
      <c r="F323" s="147"/>
      <c r="G323" s="77">
        <v>0</v>
      </c>
      <c r="H323" s="85">
        <v>0</v>
      </c>
      <c r="I323" s="85"/>
      <c r="J323" s="120"/>
      <c r="K323" s="111"/>
      <c r="L323" s="112">
        <f>(I323/$I$872)*100</f>
        <v>0</v>
      </c>
    </row>
    <row r="324" spans="1:12" ht="21" customHeight="1" hidden="1">
      <c r="A324" s="233"/>
      <c r="B324" s="231"/>
      <c r="C324" s="13">
        <v>4179</v>
      </c>
      <c r="D324" s="7" t="s">
        <v>29</v>
      </c>
      <c r="E324" s="85"/>
      <c r="F324" s="147"/>
      <c r="G324" s="77">
        <v>0</v>
      </c>
      <c r="H324" s="85">
        <v>0</v>
      </c>
      <c r="I324" s="85"/>
      <c r="J324" s="120"/>
      <c r="K324" s="111"/>
      <c r="L324" s="112"/>
    </row>
    <row r="325" spans="1:12" ht="24.75" customHeight="1">
      <c r="A325" s="233"/>
      <c r="B325" s="231"/>
      <c r="C325" s="13">
        <v>4210</v>
      </c>
      <c r="D325" s="7" t="s">
        <v>14</v>
      </c>
      <c r="E325" s="77">
        <v>1315.68</v>
      </c>
      <c r="F325" s="147">
        <v>52</v>
      </c>
      <c r="G325" s="77">
        <v>6150</v>
      </c>
      <c r="H325" s="77">
        <v>3600</v>
      </c>
      <c r="I325" s="77">
        <v>3442.63</v>
      </c>
      <c r="J325" s="125">
        <f>(I325/H325)*100</f>
        <v>95.62861111111111</v>
      </c>
      <c r="K325" s="111">
        <f>(I325/E325)*100</f>
        <v>261.66165024930075</v>
      </c>
      <c r="L325" s="112">
        <f>(I325/$I$872)*100</f>
        <v>0.008520158398823304</v>
      </c>
    </row>
    <row r="326" spans="1:12" ht="22.5" hidden="1">
      <c r="A326" s="233"/>
      <c r="B326" s="231"/>
      <c r="C326" s="13">
        <v>4217</v>
      </c>
      <c r="D326" s="7" t="s">
        <v>14</v>
      </c>
      <c r="E326" s="77"/>
      <c r="F326" s="147"/>
      <c r="G326" s="77">
        <v>0</v>
      </c>
      <c r="H326" s="77">
        <v>0</v>
      </c>
      <c r="I326" s="77"/>
      <c r="J326" s="125"/>
      <c r="K326" s="111"/>
      <c r="L326" s="112">
        <f>(I326/$I$872)*100</f>
        <v>0</v>
      </c>
    </row>
    <row r="327" spans="1:12" ht="22.5" hidden="1">
      <c r="A327" s="233"/>
      <c r="B327" s="231"/>
      <c r="C327" s="13">
        <v>4219</v>
      </c>
      <c r="D327" s="7" t="s">
        <v>14</v>
      </c>
      <c r="E327" s="77"/>
      <c r="F327" s="147"/>
      <c r="G327" s="77">
        <v>0</v>
      </c>
      <c r="H327" s="77">
        <v>0</v>
      </c>
      <c r="I327" s="77"/>
      <c r="J327" s="125"/>
      <c r="K327" s="111"/>
      <c r="L327" s="112"/>
    </row>
    <row r="328" spans="1:12" ht="33.75">
      <c r="A328" s="233"/>
      <c r="B328" s="231"/>
      <c r="C328" s="13">
        <v>4240</v>
      </c>
      <c r="D328" s="7" t="s">
        <v>221</v>
      </c>
      <c r="E328" s="77">
        <v>1943.64</v>
      </c>
      <c r="F328" s="147">
        <v>0</v>
      </c>
      <c r="G328" s="77">
        <v>1500</v>
      </c>
      <c r="H328" s="77">
        <v>100</v>
      </c>
      <c r="I328" s="77">
        <v>0</v>
      </c>
      <c r="J328" s="120">
        <f>(I328/H328)*100</f>
        <v>0</v>
      </c>
      <c r="K328" s="111"/>
      <c r="L328" s="112">
        <f>(I328/$I$872)*100</f>
        <v>0</v>
      </c>
    </row>
    <row r="329" spans="1:12" ht="31.5" customHeight="1" hidden="1">
      <c r="A329" s="233"/>
      <c r="B329" s="231"/>
      <c r="C329" s="13">
        <v>4247</v>
      </c>
      <c r="D329" s="7" t="s">
        <v>221</v>
      </c>
      <c r="E329" s="77"/>
      <c r="F329" s="147"/>
      <c r="G329" s="77">
        <v>0</v>
      </c>
      <c r="H329" s="77">
        <v>0</v>
      </c>
      <c r="I329" s="77"/>
      <c r="J329" s="120"/>
      <c r="K329" s="111"/>
      <c r="L329" s="112">
        <f>(I329/$I$872)*100</f>
        <v>0</v>
      </c>
    </row>
    <row r="330" spans="1:12" ht="31.5" customHeight="1" hidden="1">
      <c r="A330" s="233"/>
      <c r="B330" s="231"/>
      <c r="C330" s="13">
        <v>4249</v>
      </c>
      <c r="D330" s="7" t="s">
        <v>221</v>
      </c>
      <c r="E330" s="77"/>
      <c r="F330" s="147"/>
      <c r="G330" s="77">
        <v>0</v>
      </c>
      <c r="H330" s="77">
        <v>0</v>
      </c>
      <c r="I330" s="77"/>
      <c r="J330" s="120"/>
      <c r="K330" s="111"/>
      <c r="L330" s="112"/>
    </row>
    <row r="331" spans="1:12" ht="11.25">
      <c r="A331" s="233"/>
      <c r="B331" s="231"/>
      <c r="C331" s="13">
        <v>4260</v>
      </c>
      <c r="D331" s="7" t="s">
        <v>15</v>
      </c>
      <c r="E331" s="77"/>
      <c r="F331" s="147">
        <v>0</v>
      </c>
      <c r="G331" s="77">
        <v>2000</v>
      </c>
      <c r="H331" s="77">
        <v>2230</v>
      </c>
      <c r="I331" s="77">
        <v>2221.67</v>
      </c>
      <c r="J331" s="120"/>
      <c r="K331" s="111"/>
      <c r="L331" s="112">
        <f>(I331/$I$872)*100</f>
        <v>0.005498406831380012</v>
      </c>
    </row>
    <row r="332" spans="1:12" ht="22.5">
      <c r="A332" s="233"/>
      <c r="B332" s="231"/>
      <c r="C332" s="13">
        <v>4280</v>
      </c>
      <c r="D332" s="7" t="s">
        <v>63</v>
      </c>
      <c r="E332" s="77">
        <v>150</v>
      </c>
      <c r="F332" s="147">
        <v>0</v>
      </c>
      <c r="G332" s="77">
        <v>100</v>
      </c>
      <c r="H332" s="77">
        <v>100</v>
      </c>
      <c r="I332" s="77">
        <v>0</v>
      </c>
      <c r="J332" s="120">
        <f>(I332/H332)*100</f>
        <v>0</v>
      </c>
      <c r="K332" s="111"/>
      <c r="L332" s="112">
        <f>(I332/$I$872)*100</f>
        <v>0</v>
      </c>
    </row>
    <row r="333" spans="1:12" ht="20.25" customHeight="1">
      <c r="A333" s="233"/>
      <c r="B333" s="231"/>
      <c r="C333" s="13">
        <v>4300</v>
      </c>
      <c r="D333" s="7" t="s">
        <v>19</v>
      </c>
      <c r="E333" s="77">
        <v>4125.3</v>
      </c>
      <c r="F333" s="147">
        <v>1</v>
      </c>
      <c r="G333" s="77">
        <v>1000</v>
      </c>
      <c r="H333" s="77">
        <v>13920</v>
      </c>
      <c r="I333" s="77">
        <v>13915.64</v>
      </c>
      <c r="J333" s="125">
        <f>(I333/H333)*100</f>
        <v>99.96867816091954</v>
      </c>
      <c r="K333" s="111">
        <f>(I333/E333)*100</f>
        <v>337.32431580733515</v>
      </c>
      <c r="L333" s="112">
        <f>(I333/$I$872)*100</f>
        <v>0.03443979080557641</v>
      </c>
    </row>
    <row r="334" spans="1:12" ht="22.5" hidden="1">
      <c r="A334" s="233"/>
      <c r="B334" s="231"/>
      <c r="C334" s="13">
        <v>4307</v>
      </c>
      <c r="D334" s="7" t="s">
        <v>19</v>
      </c>
      <c r="E334" s="77"/>
      <c r="F334" s="147"/>
      <c r="G334" s="77">
        <v>0</v>
      </c>
      <c r="H334" s="77">
        <v>0</v>
      </c>
      <c r="I334" s="77"/>
      <c r="J334" s="125"/>
      <c r="K334" s="111"/>
      <c r="L334" s="112">
        <f>(I334/$I$872)*100</f>
        <v>0</v>
      </c>
    </row>
    <row r="335" spans="1:12" ht="22.5" hidden="1">
      <c r="A335" s="233"/>
      <c r="B335" s="231"/>
      <c r="C335" s="13">
        <v>4309</v>
      </c>
      <c r="D335" s="7" t="s">
        <v>19</v>
      </c>
      <c r="E335" s="77"/>
      <c r="F335" s="147"/>
      <c r="G335" s="77">
        <v>0</v>
      </c>
      <c r="H335" s="77">
        <v>0</v>
      </c>
      <c r="I335" s="77"/>
      <c r="J335" s="125"/>
      <c r="K335" s="111"/>
      <c r="L335" s="112"/>
    </row>
    <row r="336" spans="1:12" ht="36.75" customHeight="1">
      <c r="A336" s="233"/>
      <c r="B336" s="231"/>
      <c r="C336" s="13">
        <v>4330</v>
      </c>
      <c r="D336" s="7" t="s">
        <v>205</v>
      </c>
      <c r="E336" s="77">
        <v>104773.07</v>
      </c>
      <c r="F336" s="147">
        <v>87</v>
      </c>
      <c r="G336" s="77">
        <v>117000</v>
      </c>
      <c r="H336" s="77">
        <v>122540</v>
      </c>
      <c r="I336" s="77">
        <v>111868.03</v>
      </c>
      <c r="J336" s="125">
        <f>(I336/H336)*100</f>
        <v>91.29103149991839</v>
      </c>
      <c r="K336" s="111">
        <f>(I336/E336)*100</f>
        <v>106.77174010458985</v>
      </c>
      <c r="L336" s="112">
        <f>(I336/$I$872)*100</f>
        <v>0.27686197336464197</v>
      </c>
    </row>
    <row r="337" spans="1:12" ht="33.75">
      <c r="A337" s="233"/>
      <c r="B337" s="231"/>
      <c r="C337" s="13">
        <v>4360</v>
      </c>
      <c r="D337" s="7" t="s">
        <v>181</v>
      </c>
      <c r="E337" s="77"/>
      <c r="F337" s="147">
        <v>0</v>
      </c>
      <c r="G337" s="77">
        <v>0</v>
      </c>
      <c r="H337" s="77">
        <v>0</v>
      </c>
      <c r="I337" s="77"/>
      <c r="J337" s="125"/>
      <c r="K337" s="111"/>
      <c r="L337" s="112"/>
    </row>
    <row r="338" spans="1:12" ht="12.75" customHeight="1">
      <c r="A338" s="233"/>
      <c r="B338" s="231"/>
      <c r="C338" s="13">
        <v>4430</v>
      </c>
      <c r="D338" s="7" t="s">
        <v>32</v>
      </c>
      <c r="E338" s="77"/>
      <c r="F338" s="147">
        <v>0</v>
      </c>
      <c r="G338" s="77">
        <v>8623</v>
      </c>
      <c r="H338" s="77">
        <v>0</v>
      </c>
      <c r="I338" s="77"/>
      <c r="J338" s="120"/>
      <c r="K338" s="111"/>
      <c r="L338" s="112">
        <f>(I338/$I$872)*100</f>
        <v>0</v>
      </c>
    </row>
    <row r="339" spans="1:12" ht="33.75">
      <c r="A339" s="233"/>
      <c r="B339" s="231"/>
      <c r="C339" s="13">
        <v>4440</v>
      </c>
      <c r="D339" s="7" t="s">
        <v>125</v>
      </c>
      <c r="E339" s="77">
        <v>12524.57</v>
      </c>
      <c r="F339" s="147">
        <v>99</v>
      </c>
      <c r="G339" s="77">
        <v>0</v>
      </c>
      <c r="H339" s="77">
        <v>9833</v>
      </c>
      <c r="I339" s="77">
        <v>9770.37</v>
      </c>
      <c r="J339" s="125">
        <f>(I339/H339)*100</f>
        <v>99.36306315468322</v>
      </c>
      <c r="K339" s="111">
        <f>(I339/E339)*100</f>
        <v>78.0096242825103</v>
      </c>
      <c r="L339" s="112">
        <f>(I339/$I$872)*100</f>
        <v>0.024180670015398475</v>
      </c>
    </row>
    <row r="340" spans="1:12" ht="45">
      <c r="A340" s="233"/>
      <c r="B340" s="231"/>
      <c r="C340" s="13">
        <v>4520</v>
      </c>
      <c r="D340" s="7" t="s">
        <v>42</v>
      </c>
      <c r="E340" s="77"/>
      <c r="F340" s="147"/>
      <c r="G340" s="77">
        <v>0</v>
      </c>
      <c r="H340" s="77"/>
      <c r="I340" s="77"/>
      <c r="J340" s="125"/>
      <c r="K340" s="111"/>
      <c r="L340" s="112">
        <f>(I340/$I$872)*100</f>
        <v>0</v>
      </c>
    </row>
    <row r="341" spans="1:12" ht="22.5">
      <c r="A341" s="233"/>
      <c r="B341" s="231"/>
      <c r="C341" s="13">
        <v>6057</v>
      </c>
      <c r="D341" s="7" t="s">
        <v>183</v>
      </c>
      <c r="E341" s="77">
        <v>63616</v>
      </c>
      <c r="F341" s="147"/>
      <c r="G341" s="77">
        <v>0</v>
      </c>
      <c r="H341" s="77">
        <v>0</v>
      </c>
      <c r="I341" s="77">
        <v>0</v>
      </c>
      <c r="J341" s="125"/>
      <c r="K341" s="111"/>
      <c r="L341" s="112"/>
    </row>
    <row r="342" spans="1:12" ht="22.5">
      <c r="A342" s="233"/>
      <c r="B342" s="231"/>
      <c r="C342" s="13">
        <v>6059</v>
      </c>
      <c r="D342" s="7" t="s">
        <v>183</v>
      </c>
      <c r="E342" s="77">
        <v>81286</v>
      </c>
      <c r="F342" s="147"/>
      <c r="G342" s="77">
        <v>0</v>
      </c>
      <c r="H342" s="77">
        <v>0</v>
      </c>
      <c r="I342" s="77">
        <v>0</v>
      </c>
      <c r="J342" s="125"/>
      <c r="K342" s="111"/>
      <c r="L342" s="112"/>
    </row>
    <row r="343" spans="1:12" ht="33.75">
      <c r="A343" s="233"/>
      <c r="B343" s="227"/>
      <c r="C343" s="13">
        <v>6060</v>
      </c>
      <c r="D343" s="7" t="s">
        <v>182</v>
      </c>
      <c r="E343" s="77"/>
      <c r="F343" s="147"/>
      <c r="G343" s="77">
        <v>0</v>
      </c>
      <c r="H343" s="77">
        <v>0</v>
      </c>
      <c r="I343" s="77"/>
      <c r="J343" s="125"/>
      <c r="K343" s="111"/>
      <c r="L343" s="112"/>
    </row>
    <row r="344" spans="1:12" ht="27.75" customHeight="1">
      <c r="A344" s="233"/>
      <c r="B344" s="226">
        <v>80105</v>
      </c>
      <c r="C344" s="13"/>
      <c r="D344" s="2" t="s">
        <v>211</v>
      </c>
      <c r="E344" s="82">
        <f>E345</f>
        <v>342.51</v>
      </c>
      <c r="F344" s="104"/>
      <c r="G344" s="82">
        <f>G345</f>
        <v>0</v>
      </c>
      <c r="H344" s="82">
        <f>H345</f>
        <v>100</v>
      </c>
      <c r="I344" s="82">
        <f>I345</f>
        <v>86.24</v>
      </c>
      <c r="J344" s="102"/>
      <c r="K344" s="102"/>
      <c r="L344" s="118">
        <f>(I344/$I$872)*100</f>
        <v>0.0002134352109621196</v>
      </c>
    </row>
    <row r="345" spans="1:12" ht="93" customHeight="1">
      <c r="A345" s="233"/>
      <c r="B345" s="228"/>
      <c r="C345" s="13">
        <v>2590</v>
      </c>
      <c r="D345" s="7" t="s">
        <v>247</v>
      </c>
      <c r="E345" s="79">
        <v>342.51</v>
      </c>
      <c r="F345" s="105"/>
      <c r="G345" s="79"/>
      <c r="H345" s="79">
        <v>100</v>
      </c>
      <c r="I345" s="79">
        <v>86.24</v>
      </c>
      <c r="J345" s="111"/>
      <c r="K345" s="102"/>
      <c r="L345" s="112">
        <f>(I345/$I$872)*100</f>
        <v>0.0002134352109621196</v>
      </c>
    </row>
    <row r="346" spans="1:12" ht="29.25" customHeight="1">
      <c r="A346" s="233"/>
      <c r="B346" s="228">
        <v>80106</v>
      </c>
      <c r="C346" s="13"/>
      <c r="D346" s="2" t="s">
        <v>166</v>
      </c>
      <c r="E346" s="82">
        <f>E347</f>
        <v>0</v>
      </c>
      <c r="F346" s="104"/>
      <c r="G346" s="82">
        <f>G347</f>
        <v>0</v>
      </c>
      <c r="H346" s="82">
        <f>H347</f>
        <v>0</v>
      </c>
      <c r="I346" s="82">
        <f>I347</f>
        <v>0</v>
      </c>
      <c r="J346" s="102"/>
      <c r="K346" s="102"/>
      <c r="L346" s="109"/>
    </row>
    <row r="347" spans="1:12" ht="60" customHeight="1">
      <c r="A347" s="233"/>
      <c r="B347" s="241"/>
      <c r="C347" s="13">
        <v>2590</v>
      </c>
      <c r="D347" s="7" t="s">
        <v>247</v>
      </c>
      <c r="E347" s="79"/>
      <c r="F347" s="105"/>
      <c r="G347" s="79">
        <v>0</v>
      </c>
      <c r="H347" s="79"/>
      <c r="I347" s="79"/>
      <c r="J347" s="111"/>
      <c r="K347" s="102"/>
      <c r="L347" s="112"/>
    </row>
    <row r="348" spans="1:12" ht="12.75" customHeight="1">
      <c r="A348" s="233"/>
      <c r="B348" s="226">
        <v>80110</v>
      </c>
      <c r="C348" s="21"/>
      <c r="D348" s="2" t="s">
        <v>82</v>
      </c>
      <c r="E348" s="76">
        <f>SUM(E349:E384)</f>
        <v>1807270.2800000007</v>
      </c>
      <c r="F348" s="147">
        <v>86.4</v>
      </c>
      <c r="G348" s="76">
        <f>SUM(G349:G384)</f>
        <v>877784</v>
      </c>
      <c r="H348" s="76">
        <f>SUM(H349:H384)</f>
        <v>846534</v>
      </c>
      <c r="I348" s="76">
        <f>SUM(I349:I384)</f>
        <v>844516.79</v>
      </c>
      <c r="J348" s="118">
        <f>(I348/H348)*100</f>
        <v>99.7617095119629</v>
      </c>
      <c r="K348" s="102">
        <f>(I348/E348)*100</f>
        <v>46.72885950406929</v>
      </c>
      <c r="L348" s="109">
        <f aca="true" t="shared" si="44" ref="L348:L375">(I348/$I$872)*100</f>
        <v>2.0900929874153764</v>
      </c>
    </row>
    <row r="349" spans="1:12" ht="33.75" customHeight="1">
      <c r="A349" s="233"/>
      <c r="B349" s="231"/>
      <c r="C349" s="13">
        <v>3020</v>
      </c>
      <c r="D349" s="7" t="s">
        <v>122</v>
      </c>
      <c r="E349" s="77">
        <v>55244.9</v>
      </c>
      <c r="F349" s="147">
        <v>90</v>
      </c>
      <c r="G349" s="77">
        <v>26210</v>
      </c>
      <c r="H349" s="77">
        <v>23065</v>
      </c>
      <c r="I349" s="77">
        <v>23064.84</v>
      </c>
      <c r="J349" s="125">
        <f>(I349/H349)*100</f>
        <v>99.99930630825928</v>
      </c>
      <c r="K349" s="111">
        <f>(I349/E349)*100</f>
        <v>41.750170603983356</v>
      </c>
      <c r="L349" s="120">
        <f t="shared" si="44"/>
        <v>0.05708312837671074</v>
      </c>
    </row>
    <row r="350" spans="1:12" ht="21" customHeight="1">
      <c r="A350" s="233"/>
      <c r="B350" s="231"/>
      <c r="C350" s="13">
        <v>4010</v>
      </c>
      <c r="D350" s="7" t="s">
        <v>55</v>
      </c>
      <c r="E350" s="77">
        <v>1059127.52</v>
      </c>
      <c r="F350" s="147">
        <v>93</v>
      </c>
      <c r="G350" s="77">
        <v>486240</v>
      </c>
      <c r="H350" s="77">
        <v>523340</v>
      </c>
      <c r="I350" s="77">
        <v>523331.03</v>
      </c>
      <c r="J350" s="125">
        <f>(I350/H350)*100</f>
        <v>99.99828600909542</v>
      </c>
      <c r="K350" s="111">
        <f>(I350/E350)*100</f>
        <v>49.41152223105297</v>
      </c>
      <c r="L350" s="112">
        <f t="shared" si="44"/>
        <v>1.2951909646460267</v>
      </c>
    </row>
    <row r="351" spans="1:12" ht="21" customHeight="1">
      <c r="A351" s="233"/>
      <c r="B351" s="231"/>
      <c r="C351" s="13">
        <v>4017</v>
      </c>
      <c r="D351" s="7" t="s">
        <v>55</v>
      </c>
      <c r="E351" s="77">
        <v>42818.59</v>
      </c>
      <c r="F351" s="147">
        <v>24</v>
      </c>
      <c r="G351" s="77">
        <v>0</v>
      </c>
      <c r="H351" s="77">
        <v>0</v>
      </c>
      <c r="I351" s="77">
        <v>0</v>
      </c>
      <c r="J351" s="125"/>
      <c r="K351" s="111"/>
      <c r="L351" s="112">
        <f t="shared" si="44"/>
        <v>0</v>
      </c>
    </row>
    <row r="352" spans="1:12" ht="21.75" customHeight="1">
      <c r="A352" s="233"/>
      <c r="B352" s="231"/>
      <c r="C352" s="13">
        <v>4019</v>
      </c>
      <c r="D352" s="7" t="s">
        <v>55</v>
      </c>
      <c r="E352" s="77">
        <v>4857.49</v>
      </c>
      <c r="F352" s="147">
        <v>24</v>
      </c>
      <c r="G352" s="77">
        <v>0</v>
      </c>
      <c r="H352" s="77">
        <v>0</v>
      </c>
      <c r="I352" s="77">
        <v>0</v>
      </c>
      <c r="J352" s="125"/>
      <c r="K352" s="111"/>
      <c r="L352" s="112">
        <f t="shared" si="44"/>
        <v>0</v>
      </c>
    </row>
    <row r="353" spans="1:12" ht="23.25" customHeight="1">
      <c r="A353" s="233"/>
      <c r="B353" s="231"/>
      <c r="C353" s="13">
        <v>4040</v>
      </c>
      <c r="D353" s="7" t="s">
        <v>56</v>
      </c>
      <c r="E353" s="77">
        <v>94871.36</v>
      </c>
      <c r="F353" s="147">
        <v>100</v>
      </c>
      <c r="G353" s="77">
        <v>79800</v>
      </c>
      <c r="H353" s="77">
        <v>79158</v>
      </c>
      <c r="I353" s="77">
        <v>79157.41</v>
      </c>
      <c r="J353" s="125">
        <f>(I353/H353)*100</f>
        <v>99.99925465524647</v>
      </c>
      <c r="K353" s="111">
        <f>(I353/E353)*100</f>
        <v>83.43657137412175</v>
      </c>
      <c r="L353" s="112">
        <f t="shared" si="44"/>
        <v>0.1959065225251043</v>
      </c>
    </row>
    <row r="354" spans="1:12" ht="23.25" customHeight="1">
      <c r="A354" s="233"/>
      <c r="B354" s="231"/>
      <c r="C354" s="13">
        <v>4110</v>
      </c>
      <c r="D354" s="7" t="s">
        <v>224</v>
      </c>
      <c r="E354" s="77">
        <v>204232.96</v>
      </c>
      <c r="F354" s="147">
        <v>90.3</v>
      </c>
      <c r="G354" s="77">
        <v>96040</v>
      </c>
      <c r="H354" s="77">
        <v>107017</v>
      </c>
      <c r="I354" s="77">
        <v>107016.48</v>
      </c>
      <c r="J354" s="120">
        <f>(I354/H354)*100</f>
        <v>99.9995140958913</v>
      </c>
      <c r="K354" s="111">
        <f>(I354/E354)*100</f>
        <v>52.3992209680553</v>
      </c>
      <c r="L354" s="112">
        <f t="shared" si="44"/>
        <v>0.26485488155407527</v>
      </c>
    </row>
    <row r="355" spans="1:12" ht="23.25" customHeight="1">
      <c r="A355" s="233"/>
      <c r="B355" s="231"/>
      <c r="C355" s="13">
        <v>4117</v>
      </c>
      <c r="D355" s="7" t="s">
        <v>224</v>
      </c>
      <c r="E355" s="77">
        <v>7344.21</v>
      </c>
      <c r="F355" s="147">
        <v>24.1</v>
      </c>
      <c r="G355" s="77">
        <v>0</v>
      </c>
      <c r="H355" s="77">
        <v>0</v>
      </c>
      <c r="I355" s="77">
        <v>0</v>
      </c>
      <c r="J355" s="120">
        <v>0</v>
      </c>
      <c r="K355" s="111"/>
      <c r="L355" s="112">
        <f t="shared" si="44"/>
        <v>0</v>
      </c>
    </row>
    <row r="356" spans="1:12" ht="24" customHeight="1">
      <c r="A356" s="233"/>
      <c r="B356" s="231"/>
      <c r="C356" s="13">
        <v>4119</v>
      </c>
      <c r="D356" s="7" t="s">
        <v>224</v>
      </c>
      <c r="E356" s="77">
        <v>833.12</v>
      </c>
      <c r="F356" s="147">
        <v>24.1</v>
      </c>
      <c r="G356" s="77">
        <v>0</v>
      </c>
      <c r="H356" s="77">
        <v>0</v>
      </c>
      <c r="I356" s="77">
        <v>0</v>
      </c>
      <c r="J356" s="120">
        <v>0</v>
      </c>
      <c r="K356" s="111"/>
      <c r="L356" s="112">
        <f t="shared" si="44"/>
        <v>0</v>
      </c>
    </row>
    <row r="357" spans="1:12" ht="22.5">
      <c r="A357" s="233"/>
      <c r="B357" s="231"/>
      <c r="C357" s="13">
        <v>4120</v>
      </c>
      <c r="D357" s="7" t="s">
        <v>60</v>
      </c>
      <c r="E357" s="77">
        <v>24106.59</v>
      </c>
      <c r="F357" s="147">
        <v>89</v>
      </c>
      <c r="G357" s="77">
        <v>13700</v>
      </c>
      <c r="H357" s="77">
        <v>11759</v>
      </c>
      <c r="I357" s="77">
        <v>11758.38</v>
      </c>
      <c r="J357" s="125">
        <f>(I357/H357)*100</f>
        <v>99.99472744280976</v>
      </c>
      <c r="K357" s="111">
        <f>(I357/E357)*100</f>
        <v>48.77662083272665</v>
      </c>
      <c r="L357" s="112">
        <f t="shared" si="44"/>
        <v>0.029100792159934687</v>
      </c>
    </row>
    <row r="358" spans="1:12" ht="22.5">
      <c r="A358" s="233"/>
      <c r="B358" s="231"/>
      <c r="C358" s="13">
        <v>4127</v>
      </c>
      <c r="D358" s="7" t="s">
        <v>60</v>
      </c>
      <c r="E358" s="77">
        <v>907.85</v>
      </c>
      <c r="F358" s="147">
        <v>18</v>
      </c>
      <c r="G358" s="77">
        <v>0</v>
      </c>
      <c r="H358" s="77">
        <v>0</v>
      </c>
      <c r="I358" s="77">
        <v>0</v>
      </c>
      <c r="J358" s="125">
        <v>0</v>
      </c>
      <c r="K358" s="111"/>
      <c r="L358" s="112">
        <f t="shared" si="44"/>
        <v>0</v>
      </c>
    </row>
    <row r="359" spans="1:12" ht="22.5">
      <c r="A359" s="233"/>
      <c r="B359" s="231"/>
      <c r="C359" s="13">
        <v>4129</v>
      </c>
      <c r="D359" s="7" t="s">
        <v>60</v>
      </c>
      <c r="E359" s="77">
        <v>102.99</v>
      </c>
      <c r="F359" s="147">
        <v>18</v>
      </c>
      <c r="G359" s="77">
        <v>0</v>
      </c>
      <c r="H359" s="77">
        <v>0</v>
      </c>
      <c r="I359" s="77">
        <v>0</v>
      </c>
      <c r="J359" s="125">
        <v>0</v>
      </c>
      <c r="K359" s="111"/>
      <c r="L359" s="112">
        <f t="shared" si="44"/>
        <v>0</v>
      </c>
    </row>
    <row r="360" spans="1:12" ht="26.25" customHeight="1">
      <c r="A360" s="233"/>
      <c r="B360" s="231"/>
      <c r="C360" s="13">
        <v>4170</v>
      </c>
      <c r="D360" s="7" t="s">
        <v>29</v>
      </c>
      <c r="E360" s="77">
        <v>14252.28</v>
      </c>
      <c r="F360" s="147">
        <v>89.5</v>
      </c>
      <c r="G360" s="77">
        <v>7000</v>
      </c>
      <c r="H360" s="77">
        <v>2966</v>
      </c>
      <c r="I360" s="77">
        <v>2966</v>
      </c>
      <c r="J360" s="120">
        <f>(I360/H360)*100</f>
        <v>100</v>
      </c>
      <c r="K360" s="111">
        <f>(I360/E360)*100</f>
        <v>20.81070537485932</v>
      </c>
      <c r="L360" s="112">
        <f t="shared" si="44"/>
        <v>0.007340547723952304</v>
      </c>
    </row>
    <row r="361" spans="1:12" ht="19.5" customHeight="1" hidden="1">
      <c r="A361" s="233"/>
      <c r="B361" s="231"/>
      <c r="C361" s="13">
        <v>4177</v>
      </c>
      <c r="D361" s="7" t="s">
        <v>29</v>
      </c>
      <c r="E361" s="77"/>
      <c r="F361" s="147"/>
      <c r="G361" s="77">
        <v>0</v>
      </c>
      <c r="H361" s="77">
        <v>0</v>
      </c>
      <c r="I361" s="77"/>
      <c r="J361" s="120"/>
      <c r="K361" s="111"/>
      <c r="L361" s="112">
        <f t="shared" si="44"/>
        <v>0</v>
      </c>
    </row>
    <row r="362" spans="1:12" ht="19.5" customHeight="1" hidden="1">
      <c r="A362" s="233"/>
      <c r="B362" s="231"/>
      <c r="C362" s="13">
        <v>4179</v>
      </c>
      <c r="D362" s="7" t="s">
        <v>29</v>
      </c>
      <c r="E362" s="77"/>
      <c r="F362" s="147"/>
      <c r="G362" s="77">
        <v>0</v>
      </c>
      <c r="H362" s="77">
        <v>0</v>
      </c>
      <c r="I362" s="77"/>
      <c r="J362" s="120"/>
      <c r="K362" s="111"/>
      <c r="L362" s="112">
        <f t="shared" si="44"/>
        <v>0</v>
      </c>
    </row>
    <row r="363" spans="1:12" ht="20.25" customHeight="1">
      <c r="A363" s="233"/>
      <c r="B363" s="231"/>
      <c r="C363" s="13">
        <v>4210</v>
      </c>
      <c r="D363" s="7" t="s">
        <v>14</v>
      </c>
      <c r="E363" s="77">
        <v>57252.57</v>
      </c>
      <c r="F363" s="147">
        <v>93.1</v>
      </c>
      <c r="G363" s="77">
        <v>82500</v>
      </c>
      <c r="H363" s="77">
        <v>29922</v>
      </c>
      <c r="I363" s="77">
        <v>29921.7</v>
      </c>
      <c r="J363" s="120">
        <f>(I363/H363)*100</f>
        <v>99.99899739322238</v>
      </c>
      <c r="K363" s="111">
        <f>(I363/E363)*100</f>
        <v>52.26263205302399</v>
      </c>
      <c r="L363" s="112">
        <f t="shared" si="44"/>
        <v>0.07405315806870656</v>
      </c>
    </row>
    <row r="364" spans="1:12" ht="22.5" customHeight="1">
      <c r="A364" s="233"/>
      <c r="B364" s="231"/>
      <c r="C364" s="13">
        <v>4217</v>
      </c>
      <c r="D364" s="7" t="s">
        <v>14</v>
      </c>
      <c r="E364" s="77">
        <v>60557.24</v>
      </c>
      <c r="F364" s="147"/>
      <c r="G364" s="77">
        <v>0</v>
      </c>
      <c r="H364" s="77">
        <v>0</v>
      </c>
      <c r="I364" s="77">
        <v>0</v>
      </c>
      <c r="J364" s="120"/>
      <c r="K364" s="111"/>
      <c r="L364" s="112">
        <f t="shared" si="44"/>
        <v>0</v>
      </c>
    </row>
    <row r="365" spans="1:12" ht="26.25" customHeight="1">
      <c r="A365" s="233"/>
      <c r="B365" s="231"/>
      <c r="C365" s="13">
        <v>4219</v>
      </c>
      <c r="D365" s="7" t="s">
        <v>14</v>
      </c>
      <c r="E365" s="77">
        <v>6869.84</v>
      </c>
      <c r="F365" s="147"/>
      <c r="G365" s="77">
        <v>0</v>
      </c>
      <c r="H365" s="77">
        <v>0</v>
      </c>
      <c r="I365" s="77">
        <v>0</v>
      </c>
      <c r="J365" s="120"/>
      <c r="K365" s="111"/>
      <c r="L365" s="112">
        <f t="shared" si="44"/>
        <v>0</v>
      </c>
    </row>
    <row r="366" spans="1:12" ht="36" customHeight="1">
      <c r="A366" s="233"/>
      <c r="B366" s="231"/>
      <c r="C366" s="13">
        <v>4240</v>
      </c>
      <c r="D366" s="7" t="s">
        <v>221</v>
      </c>
      <c r="E366" s="77">
        <v>1749.5</v>
      </c>
      <c r="F366" s="147">
        <v>78.4</v>
      </c>
      <c r="G366" s="77">
        <v>2000</v>
      </c>
      <c r="H366" s="77">
        <v>0</v>
      </c>
      <c r="I366" s="77">
        <v>0</v>
      </c>
      <c r="J366" s="120">
        <v>0</v>
      </c>
      <c r="K366" s="111">
        <f>(I366/E366)*100</f>
        <v>0</v>
      </c>
      <c r="L366" s="112">
        <f t="shared" si="44"/>
        <v>0</v>
      </c>
    </row>
    <row r="367" spans="1:12" ht="36.75" customHeight="1" hidden="1">
      <c r="A367" s="233"/>
      <c r="B367" s="231"/>
      <c r="C367" s="13">
        <v>4247</v>
      </c>
      <c r="D367" s="7" t="s">
        <v>221</v>
      </c>
      <c r="E367" s="77"/>
      <c r="F367" s="147"/>
      <c r="G367" s="77">
        <v>0</v>
      </c>
      <c r="H367" s="77">
        <v>0</v>
      </c>
      <c r="I367" s="77"/>
      <c r="J367" s="120"/>
      <c r="K367" s="111"/>
      <c r="L367" s="112">
        <f t="shared" si="44"/>
        <v>0</v>
      </c>
    </row>
    <row r="368" spans="1:12" ht="36.75" customHeight="1" hidden="1">
      <c r="A368" s="233"/>
      <c r="B368" s="231"/>
      <c r="C368" s="13">
        <v>4249</v>
      </c>
      <c r="D368" s="7" t="s">
        <v>221</v>
      </c>
      <c r="E368" s="77"/>
      <c r="F368" s="147"/>
      <c r="G368" s="77">
        <v>0</v>
      </c>
      <c r="H368" s="77">
        <v>0</v>
      </c>
      <c r="I368" s="77"/>
      <c r="J368" s="120"/>
      <c r="K368" s="111"/>
      <c r="L368" s="112">
        <f t="shared" si="44"/>
        <v>0</v>
      </c>
    </row>
    <row r="369" spans="1:12" ht="11.25">
      <c r="A369" s="233"/>
      <c r="B369" s="231"/>
      <c r="C369" s="13">
        <v>4260</v>
      </c>
      <c r="D369" s="7" t="s">
        <v>15</v>
      </c>
      <c r="E369" s="77">
        <v>26328.6</v>
      </c>
      <c r="F369" s="147">
        <v>99.8</v>
      </c>
      <c r="G369" s="77">
        <v>20000</v>
      </c>
      <c r="H369" s="77">
        <v>13305</v>
      </c>
      <c r="I369" s="77">
        <v>13304.95</v>
      </c>
      <c r="J369" s="120">
        <f aca="true" t="shared" si="45" ref="J369:J462">(I369/H369)*100</f>
        <v>99.99962420142803</v>
      </c>
      <c r="K369" s="111">
        <f>(I369/E369)*100</f>
        <v>50.534209946598</v>
      </c>
      <c r="L369" s="112">
        <f t="shared" si="44"/>
        <v>0.03292839529325665</v>
      </c>
    </row>
    <row r="370" spans="1:12" ht="21" customHeight="1">
      <c r="A370" s="233"/>
      <c r="B370" s="231"/>
      <c r="C370" s="13">
        <v>4270</v>
      </c>
      <c r="D370" s="7" t="s">
        <v>17</v>
      </c>
      <c r="E370" s="77">
        <v>13382.6</v>
      </c>
      <c r="F370" s="147">
        <v>87.6</v>
      </c>
      <c r="G370" s="77">
        <v>4800</v>
      </c>
      <c r="H370" s="77">
        <v>1160</v>
      </c>
      <c r="I370" s="77">
        <v>1159.41</v>
      </c>
      <c r="J370" s="120">
        <f t="shared" si="45"/>
        <v>99.9491379310345</v>
      </c>
      <c r="K370" s="111">
        <f>(I370/E370)*100</f>
        <v>8.66356313421906</v>
      </c>
      <c r="L370" s="112">
        <f t="shared" si="44"/>
        <v>0.0028694215902318075</v>
      </c>
    </row>
    <row r="371" spans="1:12" ht="19.5" customHeight="1">
      <c r="A371" s="233"/>
      <c r="B371" s="231"/>
      <c r="C371" s="13">
        <v>4280</v>
      </c>
      <c r="D371" s="7" t="s">
        <v>63</v>
      </c>
      <c r="E371" s="77">
        <v>1589.5</v>
      </c>
      <c r="F371" s="147">
        <v>10</v>
      </c>
      <c r="G371" s="77">
        <v>200</v>
      </c>
      <c r="H371" s="77">
        <v>0</v>
      </c>
      <c r="I371" s="77">
        <v>0</v>
      </c>
      <c r="J371" s="120">
        <v>0</v>
      </c>
      <c r="K371" s="111">
        <f>(I371/E371)*100</f>
        <v>0</v>
      </c>
      <c r="L371" s="112">
        <f t="shared" si="44"/>
        <v>0</v>
      </c>
    </row>
    <row r="372" spans="1:12" ht="21" customHeight="1">
      <c r="A372" s="233"/>
      <c r="B372" s="231"/>
      <c r="C372" s="13">
        <v>4300</v>
      </c>
      <c r="D372" s="7" t="s">
        <v>19</v>
      </c>
      <c r="E372" s="77">
        <v>62039.05</v>
      </c>
      <c r="F372" s="147">
        <v>75.7</v>
      </c>
      <c r="G372" s="77">
        <v>30800</v>
      </c>
      <c r="H372" s="77">
        <v>22853</v>
      </c>
      <c r="I372" s="77">
        <v>22852.13</v>
      </c>
      <c r="J372" s="120">
        <f t="shared" si="45"/>
        <v>99.99619305999214</v>
      </c>
      <c r="K372" s="111">
        <f>(I372/E372)*100</f>
        <v>36.83507403804539</v>
      </c>
      <c r="L372" s="112">
        <f t="shared" si="44"/>
        <v>0.056556692804774836</v>
      </c>
    </row>
    <row r="373" spans="1:12" ht="21" customHeight="1">
      <c r="A373" s="233"/>
      <c r="B373" s="231"/>
      <c r="C373" s="13">
        <v>4307</v>
      </c>
      <c r="D373" s="7" t="s">
        <v>19</v>
      </c>
      <c r="E373" s="77">
        <v>7712.94</v>
      </c>
      <c r="F373" s="147">
        <v>62.5</v>
      </c>
      <c r="G373" s="77">
        <v>0</v>
      </c>
      <c r="H373" s="77">
        <v>0</v>
      </c>
      <c r="I373" s="77">
        <v>0</v>
      </c>
      <c r="J373" s="120">
        <v>0</v>
      </c>
      <c r="K373" s="111"/>
      <c r="L373" s="112">
        <f t="shared" si="44"/>
        <v>0</v>
      </c>
    </row>
    <row r="374" spans="1:12" ht="23.25" customHeight="1">
      <c r="A374" s="233"/>
      <c r="B374" s="231"/>
      <c r="C374" s="13">
        <v>4309</v>
      </c>
      <c r="D374" s="7" t="s">
        <v>19</v>
      </c>
      <c r="E374" s="77">
        <v>874.98</v>
      </c>
      <c r="F374" s="147">
        <v>62.5</v>
      </c>
      <c r="G374" s="77">
        <v>0</v>
      </c>
      <c r="H374" s="77">
        <v>0</v>
      </c>
      <c r="I374" s="77">
        <v>0</v>
      </c>
      <c r="J374" s="120">
        <v>0</v>
      </c>
      <c r="K374" s="111"/>
      <c r="L374" s="112">
        <f t="shared" si="44"/>
        <v>0</v>
      </c>
    </row>
    <row r="375" spans="1:12" ht="33.75">
      <c r="A375" s="233"/>
      <c r="B375" s="231"/>
      <c r="C375" s="13">
        <v>4360</v>
      </c>
      <c r="D375" s="7" t="s">
        <v>181</v>
      </c>
      <c r="E375" s="77">
        <v>3183.11</v>
      </c>
      <c r="F375" s="147">
        <v>99.7</v>
      </c>
      <c r="G375" s="77">
        <v>2000</v>
      </c>
      <c r="H375" s="77">
        <v>1524</v>
      </c>
      <c r="I375" s="77">
        <v>1523.53</v>
      </c>
      <c r="J375" s="120">
        <f t="shared" si="45"/>
        <v>99.96916010498687</v>
      </c>
      <c r="K375" s="111"/>
      <c r="L375" s="112">
        <f t="shared" si="44"/>
        <v>0.003770581481413706</v>
      </c>
    </row>
    <row r="376" spans="1:12" ht="23.25" customHeight="1">
      <c r="A376" s="233"/>
      <c r="B376" s="231"/>
      <c r="C376" s="13">
        <v>4410</v>
      </c>
      <c r="D376" s="7" t="s">
        <v>58</v>
      </c>
      <c r="E376" s="77">
        <v>1032.65</v>
      </c>
      <c r="F376" s="147">
        <v>53.2</v>
      </c>
      <c r="G376" s="77">
        <v>600</v>
      </c>
      <c r="H376" s="77">
        <v>508</v>
      </c>
      <c r="I376" s="77">
        <v>507.81</v>
      </c>
      <c r="J376" s="120">
        <f t="shared" si="45"/>
        <v>99.96259842519684</v>
      </c>
      <c r="K376" s="111">
        <f>(I376/E376)*100</f>
        <v>49.17542245678593</v>
      </c>
      <c r="L376" s="112">
        <f>(I376/$I$872)*100</f>
        <v>0.0012567779972016923</v>
      </c>
    </row>
    <row r="377" spans="1:12" ht="15" customHeight="1">
      <c r="A377" s="233"/>
      <c r="B377" s="231"/>
      <c r="C377" s="13">
        <v>4430</v>
      </c>
      <c r="D377" s="7" t="s">
        <v>32</v>
      </c>
      <c r="E377" s="77">
        <v>1871</v>
      </c>
      <c r="F377" s="147">
        <v>97.1</v>
      </c>
      <c r="G377" s="77">
        <v>2000</v>
      </c>
      <c r="H377" s="77">
        <v>966</v>
      </c>
      <c r="I377" s="77">
        <v>966</v>
      </c>
      <c r="J377" s="120">
        <f t="shared" si="45"/>
        <v>100</v>
      </c>
      <c r="K377" s="111">
        <f>(I377/E377)*100</f>
        <v>51.63014430785676</v>
      </c>
      <c r="L377" s="112">
        <f>(I377/$I$872)*100</f>
        <v>0.0023907515513614044</v>
      </c>
    </row>
    <row r="378" spans="1:12" ht="33.75">
      <c r="A378" s="233"/>
      <c r="B378" s="231"/>
      <c r="C378" s="13">
        <v>4440</v>
      </c>
      <c r="D378" s="7" t="s">
        <v>125</v>
      </c>
      <c r="E378" s="77">
        <v>45404.84</v>
      </c>
      <c r="F378" s="147">
        <v>94</v>
      </c>
      <c r="G378" s="77">
        <v>17694</v>
      </c>
      <c r="H378" s="77">
        <v>22010</v>
      </c>
      <c r="I378" s="77">
        <v>20006.12</v>
      </c>
      <c r="J378" s="125">
        <f t="shared" si="45"/>
        <v>90.89559291231258</v>
      </c>
      <c r="K378" s="111">
        <f>(I378/E378)*100</f>
        <v>44.06164629145263</v>
      </c>
      <c r="L378" s="112">
        <f>(I378/$I$872)*100</f>
        <v>0.04951310810219711</v>
      </c>
    </row>
    <row r="379" spans="1:12" ht="45">
      <c r="A379" s="233"/>
      <c r="B379" s="231"/>
      <c r="C379" s="13">
        <v>4520</v>
      </c>
      <c r="D379" s="7" t="s">
        <v>42</v>
      </c>
      <c r="E379" s="77">
        <v>8662</v>
      </c>
      <c r="F379" s="147">
        <v>98</v>
      </c>
      <c r="G379" s="77">
        <v>5600</v>
      </c>
      <c r="H379" s="77">
        <v>6381</v>
      </c>
      <c r="I379" s="77">
        <v>6381</v>
      </c>
      <c r="J379" s="125">
        <f t="shared" si="45"/>
        <v>100</v>
      </c>
      <c r="K379" s="111">
        <f>(I379/E379)*100</f>
        <v>73.6665897021473</v>
      </c>
      <c r="L379" s="112">
        <f>(I379/$I$872)*100</f>
        <v>0.015792324688651264</v>
      </c>
    </row>
    <row r="380" spans="1:12" ht="22.5" hidden="1">
      <c r="A380" s="233"/>
      <c r="B380" s="231"/>
      <c r="C380" s="13">
        <v>4530</v>
      </c>
      <c r="D380" s="7" t="s">
        <v>184</v>
      </c>
      <c r="E380" s="77"/>
      <c r="F380" s="147">
        <v>0</v>
      </c>
      <c r="G380" s="77">
        <v>0</v>
      </c>
      <c r="H380" s="77">
        <v>0</v>
      </c>
      <c r="I380" s="77"/>
      <c r="J380" s="125"/>
      <c r="K380" s="111"/>
      <c r="L380" s="112"/>
    </row>
    <row r="381" spans="1:12" ht="40.5" customHeight="1">
      <c r="A381" s="233"/>
      <c r="B381" s="231"/>
      <c r="C381" s="13">
        <v>4700</v>
      </c>
      <c r="D381" s="7" t="s">
        <v>193</v>
      </c>
      <c r="E381" s="77">
        <v>60</v>
      </c>
      <c r="F381" s="147">
        <v>99</v>
      </c>
      <c r="G381" s="77">
        <v>600</v>
      </c>
      <c r="H381" s="77">
        <v>600</v>
      </c>
      <c r="I381" s="77">
        <v>600</v>
      </c>
      <c r="J381" s="125"/>
      <c r="K381" s="111">
        <f>(I381/E381)*100</f>
        <v>1000</v>
      </c>
      <c r="L381" s="112">
        <f>(I381/$I$872)*100</f>
        <v>0.00148493885177727</v>
      </c>
    </row>
    <row r="382" spans="1:12" ht="22.5" hidden="1">
      <c r="A382" s="233"/>
      <c r="B382" s="229"/>
      <c r="C382" s="13">
        <v>6050</v>
      </c>
      <c r="D382" s="7" t="s">
        <v>183</v>
      </c>
      <c r="E382" s="77"/>
      <c r="F382" s="147">
        <v>100</v>
      </c>
      <c r="G382" s="77"/>
      <c r="H382" s="77"/>
      <c r="I382" s="77"/>
      <c r="J382" s="125"/>
      <c r="K382" s="111"/>
      <c r="L382" s="112">
        <f>(I382/$I$872)*100</f>
        <v>0</v>
      </c>
    </row>
    <row r="383" spans="1:12" ht="22.5" hidden="1">
      <c r="A383" s="233"/>
      <c r="B383" s="229"/>
      <c r="C383" s="13">
        <v>6057</v>
      </c>
      <c r="D383" s="7" t="s">
        <v>183</v>
      </c>
      <c r="E383" s="77"/>
      <c r="F383" s="147"/>
      <c r="G383" s="77">
        <v>0</v>
      </c>
      <c r="H383" s="77"/>
      <c r="I383" s="77"/>
      <c r="J383" s="125"/>
      <c r="K383" s="111"/>
      <c r="L383" s="112"/>
    </row>
    <row r="384" spans="1:12" ht="22.5" hidden="1">
      <c r="A384" s="233"/>
      <c r="B384" s="227"/>
      <c r="C384" s="13">
        <v>6059</v>
      </c>
      <c r="D384" s="7" t="s">
        <v>183</v>
      </c>
      <c r="E384" s="77"/>
      <c r="F384" s="147"/>
      <c r="G384" s="77">
        <v>0</v>
      </c>
      <c r="H384" s="77"/>
      <c r="I384" s="77"/>
      <c r="J384" s="125"/>
      <c r="K384" s="111"/>
      <c r="L384" s="112"/>
    </row>
    <row r="385" spans="1:12" ht="24.75" customHeight="1">
      <c r="A385" s="233"/>
      <c r="B385" s="226">
        <v>80113</v>
      </c>
      <c r="C385" s="21"/>
      <c r="D385" s="2" t="s">
        <v>252</v>
      </c>
      <c r="E385" s="76">
        <f>SUM(E386:E396)</f>
        <v>498190.98</v>
      </c>
      <c r="F385" s="138">
        <v>92</v>
      </c>
      <c r="G385" s="76">
        <f>SUM(G386:G396)</f>
        <v>533040</v>
      </c>
      <c r="H385" s="76">
        <f>SUM(H386:H396)</f>
        <v>611530</v>
      </c>
      <c r="I385" s="76">
        <f>SUM(I386:I396)</f>
        <v>610072.66</v>
      </c>
      <c r="J385" s="106">
        <f t="shared" si="45"/>
        <v>99.76168953281115</v>
      </c>
      <c r="K385" s="102">
        <f>(I385/E385)*100</f>
        <v>122.45758845332769</v>
      </c>
      <c r="L385" s="109">
        <f>(I385/$I$872)*100</f>
        <v>1.5098676587351745</v>
      </c>
    </row>
    <row r="386" spans="1:12" ht="67.5" hidden="1">
      <c r="A386" s="233"/>
      <c r="B386" s="228"/>
      <c r="C386" s="13">
        <v>2820</v>
      </c>
      <c r="D386" s="7" t="s">
        <v>195</v>
      </c>
      <c r="E386" s="79"/>
      <c r="F386" s="105">
        <v>60</v>
      </c>
      <c r="G386" s="79">
        <v>0</v>
      </c>
      <c r="H386" s="79">
        <v>0</v>
      </c>
      <c r="I386" s="79"/>
      <c r="J386" s="111" t="e">
        <f t="shared" si="45"/>
        <v>#DIV/0!</v>
      </c>
      <c r="K386" s="111"/>
      <c r="L386" s="112"/>
    </row>
    <row r="387" spans="1:12" ht="91.5" customHeight="1" hidden="1">
      <c r="A387" s="233"/>
      <c r="B387" s="228"/>
      <c r="C387" s="13">
        <v>2830</v>
      </c>
      <c r="D387" s="7" t="s">
        <v>253</v>
      </c>
      <c r="E387" s="79"/>
      <c r="F387" s="105">
        <v>76</v>
      </c>
      <c r="G387" s="79"/>
      <c r="H387" s="79"/>
      <c r="I387" s="79"/>
      <c r="J387" s="111"/>
      <c r="K387" s="111"/>
      <c r="L387" s="112"/>
    </row>
    <row r="388" spans="1:12" ht="22.5">
      <c r="A388" s="233"/>
      <c r="B388" s="228"/>
      <c r="C388" s="13">
        <v>4010</v>
      </c>
      <c r="D388" s="7" t="s">
        <v>55</v>
      </c>
      <c r="E388" s="79">
        <v>9994.25</v>
      </c>
      <c r="F388" s="105">
        <v>100</v>
      </c>
      <c r="G388" s="79">
        <v>20270</v>
      </c>
      <c r="H388" s="79">
        <v>23000</v>
      </c>
      <c r="I388" s="79">
        <v>22983.3</v>
      </c>
      <c r="J388" s="125">
        <f t="shared" si="45"/>
        <v>99.92739130434782</v>
      </c>
      <c r="K388" s="111"/>
      <c r="L388" s="112"/>
    </row>
    <row r="389" spans="1:12" ht="22.5">
      <c r="A389" s="233"/>
      <c r="B389" s="228"/>
      <c r="C389" s="13">
        <v>4040</v>
      </c>
      <c r="D389" s="7" t="s">
        <v>56</v>
      </c>
      <c r="E389" s="79"/>
      <c r="F389" s="105"/>
      <c r="G389" s="79">
        <v>1650</v>
      </c>
      <c r="H389" s="79">
        <v>1650</v>
      </c>
      <c r="I389" s="79">
        <v>1545.23</v>
      </c>
      <c r="J389" s="125"/>
      <c r="K389" s="111"/>
      <c r="L389" s="112"/>
    </row>
    <row r="390" spans="1:12" ht="33.75">
      <c r="A390" s="233"/>
      <c r="B390" s="228"/>
      <c r="C390" s="13">
        <v>4110</v>
      </c>
      <c r="D390" s="7" t="s">
        <v>224</v>
      </c>
      <c r="E390" s="79">
        <v>3118.47</v>
      </c>
      <c r="F390" s="105">
        <v>100</v>
      </c>
      <c r="G390" s="79">
        <v>5870</v>
      </c>
      <c r="H390" s="79">
        <v>6270</v>
      </c>
      <c r="I390" s="79">
        <v>6197.8</v>
      </c>
      <c r="J390" s="125">
        <f t="shared" si="45"/>
        <v>98.84848484848486</v>
      </c>
      <c r="K390" s="111"/>
      <c r="L390" s="112"/>
    </row>
    <row r="391" spans="1:12" ht="22.5">
      <c r="A391" s="233"/>
      <c r="B391" s="228"/>
      <c r="C391" s="13">
        <v>4120</v>
      </c>
      <c r="D391" s="7" t="s">
        <v>60</v>
      </c>
      <c r="E391" s="79">
        <v>320.65</v>
      </c>
      <c r="F391" s="105">
        <v>93</v>
      </c>
      <c r="G391" s="79">
        <v>700</v>
      </c>
      <c r="H391" s="79">
        <v>700</v>
      </c>
      <c r="I391" s="79">
        <v>633.12</v>
      </c>
      <c r="J391" s="125">
        <f t="shared" si="45"/>
        <v>90.44571428571429</v>
      </c>
      <c r="K391" s="111"/>
      <c r="L391" s="112"/>
    </row>
    <row r="392" spans="1:12" ht="22.5">
      <c r="A392" s="233"/>
      <c r="B392" s="228"/>
      <c r="C392" s="13">
        <v>4170</v>
      </c>
      <c r="D392" s="7" t="s">
        <v>29</v>
      </c>
      <c r="E392" s="79">
        <v>8357</v>
      </c>
      <c r="F392" s="105">
        <v>100</v>
      </c>
      <c r="G392" s="79">
        <v>9000</v>
      </c>
      <c r="H392" s="79">
        <v>11760</v>
      </c>
      <c r="I392" s="79">
        <v>11760</v>
      </c>
      <c r="J392" s="125">
        <f t="shared" si="45"/>
        <v>100</v>
      </c>
      <c r="K392" s="111"/>
      <c r="L392" s="112"/>
    </row>
    <row r="393" spans="1:12" ht="21" customHeight="1">
      <c r="A393" s="233"/>
      <c r="B393" s="231"/>
      <c r="C393" s="13">
        <v>4210</v>
      </c>
      <c r="D393" s="7" t="s">
        <v>14</v>
      </c>
      <c r="E393" s="77">
        <v>12187.55</v>
      </c>
      <c r="F393" s="147">
        <v>82</v>
      </c>
      <c r="G393" s="77">
        <v>12000</v>
      </c>
      <c r="H393" s="77">
        <v>14600</v>
      </c>
      <c r="I393" s="77">
        <v>14205.7</v>
      </c>
      <c r="J393" s="125">
        <f t="shared" si="45"/>
        <v>97.29931506849316</v>
      </c>
      <c r="K393" s="111">
        <f>(I393/E393)*100</f>
        <v>116.55911155236286</v>
      </c>
      <c r="L393" s="120"/>
    </row>
    <row r="394" spans="1:12" ht="19.5" customHeight="1">
      <c r="A394" s="233"/>
      <c r="B394" s="231"/>
      <c r="C394" s="13">
        <v>4300</v>
      </c>
      <c r="D394" s="7" t="s">
        <v>19</v>
      </c>
      <c r="E394" s="77">
        <v>457872.4</v>
      </c>
      <c r="F394" s="147">
        <v>92</v>
      </c>
      <c r="G394" s="77">
        <v>477000</v>
      </c>
      <c r="H394" s="77">
        <v>547000</v>
      </c>
      <c r="I394" s="77">
        <v>546223.21</v>
      </c>
      <c r="J394" s="125">
        <f t="shared" si="45"/>
        <v>99.85799085923217</v>
      </c>
      <c r="K394" s="111">
        <f>(I394/E394)*100</f>
        <v>119.29594577004421</v>
      </c>
      <c r="L394" s="112">
        <f>(I394/$I$872)*100</f>
        <v>1.3518467771191574</v>
      </c>
    </row>
    <row r="395" spans="1:12" ht="14.25" customHeight="1">
      <c r="A395" s="233"/>
      <c r="B395" s="231"/>
      <c r="C395" s="13">
        <v>4430</v>
      </c>
      <c r="D395" s="7" t="s">
        <v>32</v>
      </c>
      <c r="E395" s="77">
        <v>5155</v>
      </c>
      <c r="F395" s="147"/>
      <c r="G395" s="77">
        <v>5300</v>
      </c>
      <c r="H395" s="77">
        <v>5300</v>
      </c>
      <c r="I395" s="77">
        <v>5295</v>
      </c>
      <c r="J395" s="125">
        <f t="shared" si="45"/>
        <v>99.90566037735849</v>
      </c>
      <c r="K395" s="111"/>
      <c r="L395" s="112">
        <f>(I395/$I$872)*100</f>
        <v>0.013104585366934405</v>
      </c>
    </row>
    <row r="396" spans="1:12" ht="33.75">
      <c r="A396" s="233"/>
      <c r="B396" s="227"/>
      <c r="C396" s="13">
        <v>4440</v>
      </c>
      <c r="D396" s="7" t="s">
        <v>125</v>
      </c>
      <c r="E396" s="77">
        <v>1185.66</v>
      </c>
      <c r="F396" s="147"/>
      <c r="G396" s="77">
        <v>1250</v>
      </c>
      <c r="H396" s="77">
        <v>1250</v>
      </c>
      <c r="I396" s="77">
        <v>1229.3</v>
      </c>
      <c r="J396" s="125"/>
      <c r="K396" s="111"/>
      <c r="L396" s="112"/>
    </row>
    <row r="397" spans="1:12" ht="32.25" customHeight="1" hidden="1">
      <c r="A397" s="233"/>
      <c r="B397" s="232">
        <v>80114</v>
      </c>
      <c r="C397" s="21"/>
      <c r="D397" s="2" t="s">
        <v>192</v>
      </c>
      <c r="E397" s="76">
        <f>SUM(E398:E400)</f>
        <v>0</v>
      </c>
      <c r="F397" s="138">
        <v>98.9</v>
      </c>
      <c r="G397" s="76">
        <f>SUM(G398:G400)</f>
        <v>0</v>
      </c>
      <c r="H397" s="76">
        <f>SUM(H398:H400)</f>
        <v>0</v>
      </c>
      <c r="I397" s="76">
        <f>SUM(I398:I400)</f>
        <v>0</v>
      </c>
      <c r="J397" s="118"/>
      <c r="K397" s="102" t="e">
        <f>(I397/E397)*100</f>
        <v>#DIV/0!</v>
      </c>
      <c r="L397" s="120">
        <f aca="true" t="shared" si="46" ref="L397:L425">(I397/$I$872)*100</f>
        <v>0</v>
      </c>
    </row>
    <row r="398" spans="1:12" ht="20.25" customHeight="1" hidden="1">
      <c r="A398" s="233"/>
      <c r="B398" s="233"/>
      <c r="C398" s="13">
        <v>4040</v>
      </c>
      <c r="D398" s="7" t="s">
        <v>302</v>
      </c>
      <c r="E398" s="77"/>
      <c r="F398" s="147">
        <v>100</v>
      </c>
      <c r="G398" s="77"/>
      <c r="H398" s="77"/>
      <c r="I398" s="77"/>
      <c r="J398" s="125"/>
      <c r="K398" s="111" t="e">
        <f>(I398/E398)*100</f>
        <v>#DIV/0!</v>
      </c>
      <c r="L398" s="120">
        <f t="shared" si="46"/>
        <v>0</v>
      </c>
    </row>
    <row r="399" spans="1:12" ht="21" customHeight="1" hidden="1">
      <c r="A399" s="233"/>
      <c r="B399" s="233"/>
      <c r="C399" s="13">
        <v>4110</v>
      </c>
      <c r="D399" s="7" t="s">
        <v>224</v>
      </c>
      <c r="E399" s="77"/>
      <c r="F399" s="147">
        <v>100</v>
      </c>
      <c r="G399" s="77"/>
      <c r="H399" s="77"/>
      <c r="I399" s="77"/>
      <c r="J399" s="125"/>
      <c r="K399" s="111" t="e">
        <f>(I399/E399)*100</f>
        <v>#DIV/0!</v>
      </c>
      <c r="L399" s="120">
        <f t="shared" si="46"/>
        <v>0</v>
      </c>
    </row>
    <row r="400" spans="1:12" ht="22.5" hidden="1">
      <c r="A400" s="233"/>
      <c r="B400" s="233"/>
      <c r="C400" s="13">
        <v>4120</v>
      </c>
      <c r="D400" s="7" t="s">
        <v>60</v>
      </c>
      <c r="E400" s="77"/>
      <c r="F400" s="147">
        <v>39.3</v>
      </c>
      <c r="G400" s="77"/>
      <c r="H400" s="77"/>
      <c r="I400" s="77"/>
      <c r="J400" s="120"/>
      <c r="K400" s="111" t="e">
        <f>(I400/E400)*100</f>
        <v>#DIV/0!</v>
      </c>
      <c r="L400" s="120">
        <f t="shared" si="46"/>
        <v>0</v>
      </c>
    </row>
    <row r="401" spans="1:12" ht="21" customHeight="1">
      <c r="A401" s="233"/>
      <c r="B401" s="28">
        <v>80117</v>
      </c>
      <c r="C401" s="21"/>
      <c r="D401" s="2" t="s">
        <v>220</v>
      </c>
      <c r="E401" s="82">
        <f>SUM(E402:E417)</f>
        <v>101632.28</v>
      </c>
      <c r="F401" s="104"/>
      <c r="G401" s="82">
        <f>SUM(G402:G419)</f>
        <v>160760</v>
      </c>
      <c r="H401" s="82">
        <f>SUM(H402:H419)</f>
        <v>355515</v>
      </c>
      <c r="I401" s="82">
        <f>SUM(I402:I419)</f>
        <v>320710.25999999995</v>
      </c>
      <c r="J401" s="120">
        <f t="shared" si="45"/>
        <v>90.21005020885194</v>
      </c>
      <c r="K401" s="111"/>
      <c r="L401" s="120">
        <f t="shared" si="46"/>
        <v>0.793725208729316</v>
      </c>
    </row>
    <row r="402" spans="1:12" ht="35.25" customHeight="1">
      <c r="A402" s="233"/>
      <c r="B402" s="73"/>
      <c r="C402" s="13">
        <v>3020</v>
      </c>
      <c r="D402" s="7" t="s">
        <v>122</v>
      </c>
      <c r="E402" s="77">
        <v>1564.19</v>
      </c>
      <c r="F402" s="147"/>
      <c r="G402" s="77">
        <v>2167</v>
      </c>
      <c r="H402" s="77">
        <v>7502</v>
      </c>
      <c r="I402" s="77">
        <v>7104</v>
      </c>
      <c r="J402" s="120">
        <f t="shared" si="45"/>
        <v>94.69474806718209</v>
      </c>
      <c r="K402" s="111"/>
      <c r="L402" s="120">
        <f t="shared" si="46"/>
        <v>0.017581676005042873</v>
      </c>
    </row>
    <row r="403" spans="1:12" ht="22.5" customHeight="1">
      <c r="A403" s="233"/>
      <c r="B403" s="73"/>
      <c r="C403" s="13">
        <v>4010</v>
      </c>
      <c r="D403" s="7" t="s">
        <v>55</v>
      </c>
      <c r="E403" s="77">
        <v>44348.93</v>
      </c>
      <c r="F403" s="147"/>
      <c r="G403" s="77">
        <v>69440</v>
      </c>
      <c r="H403" s="77">
        <v>184580</v>
      </c>
      <c r="I403" s="77">
        <v>175507.18</v>
      </c>
      <c r="J403" s="120">
        <f t="shared" si="45"/>
        <v>95.08461371762921</v>
      </c>
      <c r="K403" s="111"/>
      <c r="L403" s="120">
        <f t="shared" si="46"/>
        <v>0.434362383913111</v>
      </c>
    </row>
    <row r="404" spans="1:12" ht="22.5" customHeight="1">
      <c r="A404" s="233"/>
      <c r="B404" s="73"/>
      <c r="C404" s="13">
        <v>4040</v>
      </c>
      <c r="D404" s="7" t="s">
        <v>302</v>
      </c>
      <c r="E404" s="77"/>
      <c r="F404" s="147"/>
      <c r="G404" s="77">
        <v>4200</v>
      </c>
      <c r="H404" s="77">
        <v>4330</v>
      </c>
      <c r="I404" s="77">
        <v>4018.8</v>
      </c>
      <c r="J404" s="120"/>
      <c r="K404" s="111"/>
      <c r="L404" s="120"/>
    </row>
    <row r="405" spans="1:12" ht="22.5" customHeight="1">
      <c r="A405" s="233"/>
      <c r="B405" s="73"/>
      <c r="C405" s="13">
        <v>4110</v>
      </c>
      <c r="D405" s="7" t="s">
        <v>224</v>
      </c>
      <c r="E405" s="77">
        <v>7109.04</v>
      </c>
      <c r="F405" s="147"/>
      <c r="G405" s="77">
        <v>13800</v>
      </c>
      <c r="H405" s="77">
        <v>31000</v>
      </c>
      <c r="I405" s="77">
        <v>25072.79</v>
      </c>
      <c r="J405" s="120">
        <f t="shared" si="45"/>
        <v>80.87996774193549</v>
      </c>
      <c r="K405" s="111"/>
      <c r="L405" s="120">
        <f t="shared" si="46"/>
        <v>0.062052599989087694</v>
      </c>
    </row>
    <row r="406" spans="1:12" ht="23.25" customHeight="1">
      <c r="A406" s="233"/>
      <c r="B406" s="73"/>
      <c r="C406" s="13">
        <v>4120</v>
      </c>
      <c r="D406" s="7" t="s">
        <v>60</v>
      </c>
      <c r="E406" s="77">
        <v>542.3</v>
      </c>
      <c r="F406" s="147"/>
      <c r="G406" s="77">
        <v>1970</v>
      </c>
      <c r="H406" s="77">
        <v>3370</v>
      </c>
      <c r="I406" s="77">
        <v>1465.62</v>
      </c>
      <c r="J406" s="120">
        <f t="shared" si="45"/>
        <v>43.49020771513353</v>
      </c>
      <c r="K406" s="111"/>
      <c r="L406" s="120">
        <f t="shared" si="46"/>
        <v>0.0036272601332363367</v>
      </c>
    </row>
    <row r="407" spans="1:12" ht="23.25" customHeight="1">
      <c r="A407" s="233"/>
      <c r="B407" s="73"/>
      <c r="C407" s="13">
        <v>4170</v>
      </c>
      <c r="D407" s="7" t="s">
        <v>29</v>
      </c>
      <c r="E407" s="77"/>
      <c r="F407" s="147"/>
      <c r="G407" s="77"/>
      <c r="H407" s="77">
        <v>1000</v>
      </c>
      <c r="I407" s="77">
        <v>0</v>
      </c>
      <c r="J407" s="120">
        <f t="shared" si="45"/>
        <v>0</v>
      </c>
      <c r="K407" s="111"/>
      <c r="L407" s="120">
        <f t="shared" si="46"/>
        <v>0</v>
      </c>
    </row>
    <row r="408" spans="1:12" ht="22.5" customHeight="1">
      <c r="A408" s="233"/>
      <c r="B408" s="73"/>
      <c r="C408" s="13">
        <v>4210</v>
      </c>
      <c r="D408" s="7" t="s">
        <v>14</v>
      </c>
      <c r="E408" s="77">
        <v>16050.64</v>
      </c>
      <c r="F408" s="147"/>
      <c r="G408" s="77">
        <v>20000</v>
      </c>
      <c r="H408" s="77">
        <v>37400</v>
      </c>
      <c r="I408" s="77">
        <v>34789.37</v>
      </c>
      <c r="J408" s="120">
        <f t="shared" si="45"/>
        <v>93.01970588235294</v>
      </c>
      <c r="K408" s="111"/>
      <c r="L408" s="120">
        <f t="shared" si="46"/>
        <v>0.08610014523642433</v>
      </c>
    </row>
    <row r="409" spans="1:12" ht="24" customHeight="1">
      <c r="A409" s="233"/>
      <c r="B409" s="73"/>
      <c r="C409" s="13">
        <v>4240</v>
      </c>
      <c r="D409" s="7" t="s">
        <v>221</v>
      </c>
      <c r="E409" s="77"/>
      <c r="F409" s="147"/>
      <c r="G409" s="77">
        <v>2000</v>
      </c>
      <c r="H409" s="77">
        <v>4000</v>
      </c>
      <c r="I409" s="77">
        <v>139.9</v>
      </c>
      <c r="J409" s="120">
        <f t="shared" si="45"/>
        <v>3.4975</v>
      </c>
      <c r="K409" s="111"/>
      <c r="L409" s="120">
        <f t="shared" si="46"/>
        <v>0.0003462382422727334</v>
      </c>
    </row>
    <row r="410" spans="1:12" ht="11.25" customHeight="1">
      <c r="A410" s="233"/>
      <c r="B410" s="73"/>
      <c r="C410" s="13">
        <v>4260</v>
      </c>
      <c r="D410" s="7" t="s">
        <v>15</v>
      </c>
      <c r="E410" s="77">
        <v>3746.52</v>
      </c>
      <c r="F410" s="147"/>
      <c r="G410" s="77">
        <v>4000</v>
      </c>
      <c r="H410" s="77">
        <v>9199</v>
      </c>
      <c r="I410" s="77">
        <v>6117.74</v>
      </c>
      <c r="J410" s="120">
        <f t="shared" si="45"/>
        <v>66.50440265246222</v>
      </c>
      <c r="K410" s="111"/>
      <c r="L410" s="120">
        <f t="shared" si="46"/>
        <v>0.015140783018453122</v>
      </c>
    </row>
    <row r="411" spans="1:12" ht="23.25" customHeight="1">
      <c r="A411" s="233"/>
      <c r="B411" s="73"/>
      <c r="C411" s="13">
        <v>4270</v>
      </c>
      <c r="D411" s="7" t="s">
        <v>17</v>
      </c>
      <c r="E411" s="77">
        <v>1450</v>
      </c>
      <c r="F411" s="147"/>
      <c r="G411" s="77">
        <v>0</v>
      </c>
      <c r="H411" s="77">
        <v>7440</v>
      </c>
      <c r="I411" s="77">
        <v>6004.94</v>
      </c>
      <c r="J411" s="120">
        <f t="shared" si="45"/>
        <v>80.71155913978494</v>
      </c>
      <c r="K411" s="111"/>
      <c r="L411" s="120">
        <f t="shared" si="46"/>
        <v>0.014861614514318996</v>
      </c>
    </row>
    <row r="412" spans="1:12" ht="17.25" customHeight="1">
      <c r="A412" s="233"/>
      <c r="B412" s="73"/>
      <c r="C412" s="13">
        <v>4280</v>
      </c>
      <c r="D412" s="7" t="s">
        <v>63</v>
      </c>
      <c r="E412" s="77"/>
      <c r="F412" s="147"/>
      <c r="G412" s="77"/>
      <c r="H412" s="77">
        <v>400</v>
      </c>
      <c r="I412" s="77">
        <v>130</v>
      </c>
      <c r="J412" s="120">
        <f t="shared" si="45"/>
        <v>32.5</v>
      </c>
      <c r="K412" s="111"/>
      <c r="L412" s="120">
        <f t="shared" si="46"/>
        <v>0.0003217367512184085</v>
      </c>
    </row>
    <row r="413" spans="1:12" ht="15.75" customHeight="1">
      <c r="A413" s="233"/>
      <c r="B413" s="73"/>
      <c r="C413" s="13">
        <v>4300</v>
      </c>
      <c r="D413" s="7" t="s">
        <v>19</v>
      </c>
      <c r="E413" s="77">
        <v>23508.76</v>
      </c>
      <c r="F413" s="147"/>
      <c r="G413" s="77">
        <v>35000</v>
      </c>
      <c r="H413" s="77">
        <v>47584</v>
      </c>
      <c r="I413" s="77">
        <v>45499.12</v>
      </c>
      <c r="J413" s="120">
        <f t="shared" si="45"/>
        <v>95.61852723604574</v>
      </c>
      <c r="K413" s="111"/>
      <c r="L413" s="120">
        <f t="shared" si="46"/>
        <v>0.11260568501612703</v>
      </c>
    </row>
    <row r="414" spans="1:12" ht="24.75" customHeight="1">
      <c r="A414" s="233"/>
      <c r="B414" s="73"/>
      <c r="C414" s="13">
        <v>4360</v>
      </c>
      <c r="D414" s="7" t="s">
        <v>303</v>
      </c>
      <c r="E414" s="77"/>
      <c r="F414" s="147"/>
      <c r="G414" s="77">
        <v>2400</v>
      </c>
      <c r="H414" s="77">
        <v>3598</v>
      </c>
      <c r="I414" s="77">
        <v>3315.97</v>
      </c>
      <c r="J414" s="120">
        <f t="shared" si="45"/>
        <v>92.16147859922178</v>
      </c>
      <c r="K414" s="111"/>
      <c r="L414" s="120">
        <f t="shared" si="46"/>
        <v>0.008206687807213122</v>
      </c>
    </row>
    <row r="415" spans="1:12" ht="15.75" customHeight="1">
      <c r="A415" s="233"/>
      <c r="B415" s="73"/>
      <c r="C415" s="13">
        <v>4410</v>
      </c>
      <c r="D415" s="7" t="s">
        <v>58</v>
      </c>
      <c r="E415" s="77"/>
      <c r="F415" s="147"/>
      <c r="G415" s="77"/>
      <c r="H415" s="77">
        <v>500</v>
      </c>
      <c r="I415" s="77">
        <v>93.9</v>
      </c>
      <c r="J415" s="120">
        <f t="shared" si="45"/>
        <v>18.78</v>
      </c>
      <c r="K415" s="111"/>
      <c r="L415" s="120">
        <f t="shared" si="46"/>
        <v>0.00023239293030314276</v>
      </c>
    </row>
    <row r="416" spans="1:12" ht="14.25" customHeight="1">
      <c r="A416" s="233"/>
      <c r="B416" s="73"/>
      <c r="C416" s="13">
        <v>4430</v>
      </c>
      <c r="D416" s="7" t="s">
        <v>32</v>
      </c>
      <c r="E416" s="77"/>
      <c r="F416" s="147"/>
      <c r="G416" s="77"/>
      <c r="H416" s="77">
        <v>1252</v>
      </c>
      <c r="I416" s="77">
        <v>1169</v>
      </c>
      <c r="J416" s="120">
        <f t="shared" si="45"/>
        <v>93.370607028754</v>
      </c>
      <c r="K416" s="111"/>
      <c r="L416" s="120">
        <f t="shared" si="46"/>
        <v>0.0028931558628793805</v>
      </c>
    </row>
    <row r="417" spans="1:12" ht="36" customHeight="1">
      <c r="A417" s="233"/>
      <c r="B417" s="73"/>
      <c r="C417" s="13">
        <v>4440</v>
      </c>
      <c r="D417" s="7" t="s">
        <v>125</v>
      </c>
      <c r="E417" s="77">
        <v>3311.9</v>
      </c>
      <c r="F417" s="147"/>
      <c r="G417" s="77">
        <v>4783</v>
      </c>
      <c r="H417" s="77">
        <v>8850</v>
      </c>
      <c r="I417" s="77">
        <v>8751.93</v>
      </c>
      <c r="J417" s="120">
        <f t="shared" si="45"/>
        <v>98.89186440677966</v>
      </c>
      <c r="K417" s="111"/>
      <c r="L417" s="120">
        <f t="shared" si="46"/>
        <v>0.021660134808391733</v>
      </c>
    </row>
    <row r="418" spans="1:12" ht="36" customHeight="1">
      <c r="A418" s="233"/>
      <c r="B418" s="73"/>
      <c r="C418" s="13">
        <v>4520</v>
      </c>
      <c r="D418" s="7" t="s">
        <v>42</v>
      </c>
      <c r="E418" s="77"/>
      <c r="F418" s="147"/>
      <c r="G418" s="77">
        <v>1000</v>
      </c>
      <c r="H418" s="77">
        <v>3010</v>
      </c>
      <c r="I418" s="77">
        <v>1530</v>
      </c>
      <c r="J418" s="120">
        <f t="shared" si="45"/>
        <v>50.83056478405316</v>
      </c>
      <c r="K418" s="111"/>
      <c r="L418" s="120">
        <f t="shared" si="46"/>
        <v>0.003786594072032038</v>
      </c>
    </row>
    <row r="419" spans="1:12" ht="36" customHeight="1">
      <c r="A419" s="233"/>
      <c r="B419" s="73"/>
      <c r="C419" s="13">
        <v>4700</v>
      </c>
      <c r="D419" s="7" t="s">
        <v>193</v>
      </c>
      <c r="E419" s="77"/>
      <c r="F419" s="147"/>
      <c r="G419" s="77"/>
      <c r="H419" s="77">
        <v>500</v>
      </c>
      <c r="I419" s="77">
        <v>0</v>
      </c>
      <c r="J419" s="120">
        <f t="shared" si="45"/>
        <v>0</v>
      </c>
      <c r="K419" s="111"/>
      <c r="L419" s="120">
        <f t="shared" si="46"/>
        <v>0</v>
      </c>
    </row>
    <row r="420" spans="1:12" ht="21">
      <c r="A420" s="233"/>
      <c r="B420" s="226">
        <v>80120</v>
      </c>
      <c r="C420" s="21"/>
      <c r="D420" s="2" t="s">
        <v>254</v>
      </c>
      <c r="E420" s="76">
        <f>SUM(E421:E426)</f>
        <v>33131.8</v>
      </c>
      <c r="F420" s="138">
        <v>92.8</v>
      </c>
      <c r="G420" s="76">
        <f>SUM(G421:G426)</f>
        <v>21087</v>
      </c>
      <c r="H420" s="76">
        <f>SUM(H421:H426)</f>
        <v>26797</v>
      </c>
      <c r="I420" s="76">
        <f>SUM(I421:I426)</f>
        <v>24866.109999999993</v>
      </c>
      <c r="J420" s="109">
        <f t="shared" si="45"/>
        <v>92.79437996790682</v>
      </c>
      <c r="K420" s="102">
        <f aca="true" t="shared" si="47" ref="K420:K430">(I420/E420)*100</f>
        <v>75.05209496616541</v>
      </c>
      <c r="L420" s="109">
        <f t="shared" si="46"/>
        <v>0.061541088052612124</v>
      </c>
    </row>
    <row r="421" spans="1:12" ht="32.25" customHeight="1">
      <c r="A421" s="233"/>
      <c r="B421" s="231"/>
      <c r="C421" s="13">
        <v>3020</v>
      </c>
      <c r="D421" s="7" t="s">
        <v>122</v>
      </c>
      <c r="E421" s="77">
        <v>1323.21</v>
      </c>
      <c r="F421" s="147">
        <v>97.5</v>
      </c>
      <c r="G421" s="77">
        <v>1060</v>
      </c>
      <c r="H421" s="77">
        <v>360</v>
      </c>
      <c r="I421" s="77">
        <v>144.64</v>
      </c>
      <c r="J421" s="120">
        <f t="shared" si="45"/>
        <v>40.17777777777777</v>
      </c>
      <c r="K421" s="111">
        <f t="shared" si="47"/>
        <v>10.930993568670127</v>
      </c>
      <c r="L421" s="120">
        <f t="shared" si="46"/>
        <v>0.00035796925920177384</v>
      </c>
    </row>
    <row r="422" spans="1:12" ht="23.25" customHeight="1">
      <c r="A422" s="233"/>
      <c r="B422" s="231"/>
      <c r="C422" s="13">
        <v>4010</v>
      </c>
      <c r="D422" s="7" t="s">
        <v>55</v>
      </c>
      <c r="E422" s="77">
        <v>23163.88</v>
      </c>
      <c r="F422" s="147">
        <v>94</v>
      </c>
      <c r="G422" s="77">
        <v>14040</v>
      </c>
      <c r="H422" s="77">
        <v>18960</v>
      </c>
      <c r="I422" s="77">
        <v>17663.17</v>
      </c>
      <c r="J422" s="120">
        <f t="shared" si="45"/>
        <v>93.16017932489451</v>
      </c>
      <c r="K422" s="111">
        <f t="shared" si="47"/>
        <v>76.25307159249658</v>
      </c>
      <c r="L422" s="112">
        <f t="shared" si="46"/>
        <v>0.04371454563091119</v>
      </c>
    </row>
    <row r="423" spans="1:12" ht="21" customHeight="1">
      <c r="A423" s="233"/>
      <c r="B423" s="231"/>
      <c r="C423" s="13">
        <v>4040</v>
      </c>
      <c r="D423" s="7" t="s">
        <v>56</v>
      </c>
      <c r="E423" s="77">
        <v>2263.95</v>
      </c>
      <c r="F423" s="147">
        <v>100</v>
      </c>
      <c r="G423" s="77">
        <v>1700</v>
      </c>
      <c r="H423" s="77">
        <v>2170</v>
      </c>
      <c r="I423" s="77">
        <v>2163.69</v>
      </c>
      <c r="J423" s="120">
        <f t="shared" si="45"/>
        <v>99.70921658986175</v>
      </c>
      <c r="K423" s="111">
        <f t="shared" si="47"/>
        <v>95.57145696680581</v>
      </c>
      <c r="L423" s="112">
        <f t="shared" si="46"/>
        <v>0.005354912240336601</v>
      </c>
    </row>
    <row r="424" spans="1:12" ht="21" customHeight="1">
      <c r="A424" s="233"/>
      <c r="B424" s="231"/>
      <c r="C424" s="13">
        <v>4110</v>
      </c>
      <c r="D424" s="7" t="s">
        <v>224</v>
      </c>
      <c r="E424" s="77">
        <v>4890.66</v>
      </c>
      <c r="F424" s="147">
        <v>83.1</v>
      </c>
      <c r="G424" s="77">
        <v>2860</v>
      </c>
      <c r="H424" s="77">
        <v>3720</v>
      </c>
      <c r="I424" s="77">
        <v>3364.85</v>
      </c>
      <c r="J424" s="120">
        <f t="shared" si="45"/>
        <v>90.45295698924731</v>
      </c>
      <c r="K424" s="111">
        <f t="shared" si="47"/>
        <v>68.80155234671803</v>
      </c>
      <c r="L424" s="112">
        <f t="shared" si="46"/>
        <v>0.008327660825671244</v>
      </c>
    </row>
    <row r="425" spans="1:12" ht="22.5">
      <c r="A425" s="233"/>
      <c r="B425" s="231"/>
      <c r="C425" s="13">
        <v>4120</v>
      </c>
      <c r="D425" s="7" t="s">
        <v>60</v>
      </c>
      <c r="E425" s="77">
        <v>280.54</v>
      </c>
      <c r="F425" s="147">
        <v>40.4</v>
      </c>
      <c r="G425" s="77">
        <v>410</v>
      </c>
      <c r="H425" s="77">
        <v>450</v>
      </c>
      <c r="I425" s="77">
        <v>404.23</v>
      </c>
      <c r="J425" s="120">
        <f t="shared" si="45"/>
        <v>89.8288888888889</v>
      </c>
      <c r="K425" s="111">
        <f t="shared" si="47"/>
        <v>144.08996934483497</v>
      </c>
      <c r="L425" s="112">
        <f t="shared" si="46"/>
        <v>0.0010004280534232097</v>
      </c>
    </row>
    <row r="426" spans="1:12" ht="33.75">
      <c r="A426" s="233"/>
      <c r="B426" s="231"/>
      <c r="C426" s="13">
        <v>4440</v>
      </c>
      <c r="D426" s="7" t="s">
        <v>125</v>
      </c>
      <c r="E426" s="77">
        <v>1209.56</v>
      </c>
      <c r="F426" s="147">
        <v>100</v>
      </c>
      <c r="G426" s="77">
        <v>1017</v>
      </c>
      <c r="H426" s="77">
        <v>1137</v>
      </c>
      <c r="I426" s="77">
        <v>1125.53</v>
      </c>
      <c r="J426" s="120">
        <f t="shared" si="45"/>
        <v>98.99120492524186</v>
      </c>
      <c r="K426" s="111">
        <f t="shared" si="47"/>
        <v>93.05284566288567</v>
      </c>
      <c r="L426" s="112">
        <f>(I426/$I$872)*100</f>
        <v>0.0027855720430681173</v>
      </c>
    </row>
    <row r="427" spans="1:12" ht="11.25">
      <c r="A427" s="233"/>
      <c r="B427" s="226">
        <v>80130</v>
      </c>
      <c r="C427" s="21"/>
      <c r="D427" s="2" t="s">
        <v>84</v>
      </c>
      <c r="E427" s="76">
        <f>SUM(E428:E463)</f>
        <v>638271.6899999998</v>
      </c>
      <c r="F427" s="138">
        <v>96.1</v>
      </c>
      <c r="G427" s="76">
        <f>SUM(G428:G463)</f>
        <v>444660</v>
      </c>
      <c r="H427" s="76">
        <f>SUM(H428:H463)</f>
        <v>277653</v>
      </c>
      <c r="I427" s="76">
        <f>SUM(I428:I463)</f>
        <v>277214.60000000003</v>
      </c>
      <c r="J427" s="118">
        <f t="shared" si="45"/>
        <v>99.84210507359907</v>
      </c>
      <c r="K427" s="102">
        <f t="shared" si="47"/>
        <v>43.43206887336647</v>
      </c>
      <c r="L427" s="109">
        <f>(I427/$I$872)*100</f>
        <v>0.6860778830331586</v>
      </c>
    </row>
    <row r="428" spans="1:12" ht="35.25" customHeight="1">
      <c r="A428" s="233"/>
      <c r="B428" s="231"/>
      <c r="C428" s="13">
        <v>3020</v>
      </c>
      <c r="D428" s="7" t="s">
        <v>122</v>
      </c>
      <c r="E428" s="77">
        <v>9773.98</v>
      </c>
      <c r="F428" s="147">
        <v>97</v>
      </c>
      <c r="G428" s="77">
        <v>7958</v>
      </c>
      <c r="H428" s="77">
        <v>4823</v>
      </c>
      <c r="I428" s="77">
        <v>4822.17</v>
      </c>
      <c r="J428" s="125">
        <f t="shared" si="45"/>
        <v>99.98279079411155</v>
      </c>
      <c r="K428" s="111">
        <f t="shared" si="47"/>
        <v>49.33681059302352</v>
      </c>
      <c r="L428" s="112"/>
    </row>
    <row r="429" spans="1:12" ht="21.75" customHeight="1">
      <c r="A429" s="233"/>
      <c r="B429" s="231"/>
      <c r="C429" s="13">
        <v>4010</v>
      </c>
      <c r="D429" s="7" t="s">
        <v>55</v>
      </c>
      <c r="E429" s="77">
        <v>267002.42</v>
      </c>
      <c r="F429" s="147">
        <v>98</v>
      </c>
      <c r="G429" s="77">
        <v>238330</v>
      </c>
      <c r="H429" s="77">
        <v>152370</v>
      </c>
      <c r="I429" s="77">
        <v>152368.9</v>
      </c>
      <c r="J429" s="125">
        <f t="shared" si="45"/>
        <v>99.9992780731115</v>
      </c>
      <c r="K429" s="111">
        <f t="shared" si="47"/>
        <v>57.06648651349302</v>
      </c>
      <c r="L429" s="112">
        <f aca="true" t="shared" si="48" ref="L429:L455">(I429/$I$872)*100</f>
        <v>0.37709749902094275</v>
      </c>
    </row>
    <row r="430" spans="1:12" ht="21.75" customHeight="1">
      <c r="A430" s="233"/>
      <c r="B430" s="231"/>
      <c r="C430" s="13">
        <v>4017</v>
      </c>
      <c r="D430" s="7" t="s">
        <v>55</v>
      </c>
      <c r="E430" s="77">
        <v>32499.46</v>
      </c>
      <c r="F430" s="147"/>
      <c r="G430" s="77">
        <v>0</v>
      </c>
      <c r="H430" s="77">
        <v>741.61</v>
      </c>
      <c r="I430" s="77">
        <v>741.61</v>
      </c>
      <c r="J430" s="125"/>
      <c r="K430" s="111">
        <f t="shared" si="47"/>
        <v>2.281914837969616</v>
      </c>
      <c r="L430" s="112">
        <f t="shared" si="48"/>
        <v>0.0018354091697775686</v>
      </c>
    </row>
    <row r="431" spans="1:12" ht="21.75" customHeight="1">
      <c r="A431" s="233"/>
      <c r="B431" s="231"/>
      <c r="C431" s="13">
        <v>4019</v>
      </c>
      <c r="D431" s="7" t="s">
        <v>55</v>
      </c>
      <c r="E431" s="77">
        <v>1911.73</v>
      </c>
      <c r="F431" s="147"/>
      <c r="G431" s="77">
        <v>0</v>
      </c>
      <c r="H431" s="77">
        <v>0</v>
      </c>
      <c r="I431" s="77">
        <v>0</v>
      </c>
      <c r="J431" s="125"/>
      <c r="K431" s="111"/>
      <c r="L431" s="112">
        <f t="shared" si="48"/>
        <v>0</v>
      </c>
    </row>
    <row r="432" spans="1:12" ht="21" customHeight="1">
      <c r="A432" s="233"/>
      <c r="B432" s="231"/>
      <c r="C432" s="13">
        <v>4040</v>
      </c>
      <c r="D432" s="7" t="s">
        <v>56</v>
      </c>
      <c r="E432" s="77">
        <v>21687.61</v>
      </c>
      <c r="F432" s="147">
        <v>100</v>
      </c>
      <c r="G432" s="77">
        <v>22500</v>
      </c>
      <c r="H432" s="77">
        <v>20627</v>
      </c>
      <c r="I432" s="77">
        <v>20626.22</v>
      </c>
      <c r="J432" s="125">
        <f t="shared" si="45"/>
        <v>99.99621854850439</v>
      </c>
      <c r="K432" s="111">
        <f>(I432/E432)*100</f>
        <v>95.10600753148918</v>
      </c>
      <c r="L432" s="112">
        <f t="shared" si="48"/>
        <v>0.051047792405508934</v>
      </c>
    </row>
    <row r="433" spans="1:12" ht="21.75" customHeight="1">
      <c r="A433" s="233"/>
      <c r="B433" s="231"/>
      <c r="C433" s="13">
        <v>4110</v>
      </c>
      <c r="D433" s="7" t="s">
        <v>224</v>
      </c>
      <c r="E433" s="77">
        <v>49085.19</v>
      </c>
      <c r="F433" s="147">
        <v>91</v>
      </c>
      <c r="G433" s="77">
        <v>46080</v>
      </c>
      <c r="H433" s="77">
        <v>32534</v>
      </c>
      <c r="I433" s="77">
        <v>32533.29</v>
      </c>
      <c r="J433" s="125">
        <f t="shared" si="45"/>
        <v>99.99781766767074</v>
      </c>
      <c r="K433" s="111">
        <f>(I433/E433)*100</f>
        <v>66.27923819791673</v>
      </c>
      <c r="L433" s="112">
        <f t="shared" si="48"/>
        <v>0.08051657716189489</v>
      </c>
    </row>
    <row r="434" spans="1:12" ht="21.75" customHeight="1">
      <c r="A434" s="233"/>
      <c r="B434" s="231"/>
      <c r="C434" s="13">
        <v>4117</v>
      </c>
      <c r="D434" s="7" t="s">
        <v>224</v>
      </c>
      <c r="E434" s="77">
        <v>7303</v>
      </c>
      <c r="F434" s="147">
        <v>100</v>
      </c>
      <c r="G434" s="77">
        <v>0</v>
      </c>
      <c r="H434" s="77">
        <v>126.81</v>
      </c>
      <c r="I434" s="77">
        <v>126.81</v>
      </c>
      <c r="J434" s="125">
        <f t="shared" si="45"/>
        <v>100</v>
      </c>
      <c r="K434" s="111">
        <f>(I434/E434)*100</f>
        <v>1.7364096946460361</v>
      </c>
      <c r="L434" s="112">
        <f t="shared" si="48"/>
        <v>0.00031384182632312595</v>
      </c>
    </row>
    <row r="435" spans="1:12" ht="21.75" customHeight="1">
      <c r="A435" s="233"/>
      <c r="B435" s="231"/>
      <c r="C435" s="13">
        <v>4119</v>
      </c>
      <c r="D435" s="7" t="s">
        <v>224</v>
      </c>
      <c r="E435" s="77">
        <v>429.58</v>
      </c>
      <c r="F435" s="147"/>
      <c r="G435" s="77">
        <v>0</v>
      </c>
      <c r="H435" s="77">
        <v>0</v>
      </c>
      <c r="I435" s="77">
        <v>0</v>
      </c>
      <c r="J435" s="125"/>
      <c r="K435" s="111"/>
      <c r="L435" s="112">
        <f t="shared" si="48"/>
        <v>0</v>
      </c>
    </row>
    <row r="436" spans="1:12" ht="22.5">
      <c r="A436" s="233"/>
      <c r="B436" s="231"/>
      <c r="C436" s="13">
        <v>4120</v>
      </c>
      <c r="D436" s="7" t="s">
        <v>60</v>
      </c>
      <c r="E436" s="77">
        <v>3248.05</v>
      </c>
      <c r="F436" s="147">
        <v>88.3</v>
      </c>
      <c r="G436" s="77">
        <v>6460</v>
      </c>
      <c r="H436" s="77">
        <v>1137</v>
      </c>
      <c r="I436" s="77">
        <v>1136.57</v>
      </c>
      <c r="J436" s="120">
        <f t="shared" si="45"/>
        <v>99.96218117854</v>
      </c>
      <c r="K436" s="111">
        <f>(I436/E436)*100</f>
        <v>34.99238004341066</v>
      </c>
      <c r="L436" s="112">
        <f t="shared" si="48"/>
        <v>0.002812894917940819</v>
      </c>
    </row>
    <row r="437" spans="1:12" ht="22.5">
      <c r="A437" s="233"/>
      <c r="B437" s="231"/>
      <c r="C437" s="13">
        <v>4127</v>
      </c>
      <c r="D437" s="7" t="s">
        <v>60</v>
      </c>
      <c r="E437" s="77">
        <v>345.91</v>
      </c>
      <c r="F437" s="147">
        <v>95.2</v>
      </c>
      <c r="G437" s="77">
        <v>0</v>
      </c>
      <c r="H437" s="77">
        <v>18.17</v>
      </c>
      <c r="I437" s="77">
        <v>18.17</v>
      </c>
      <c r="J437" s="120">
        <f t="shared" si="45"/>
        <v>100</v>
      </c>
      <c r="K437" s="111">
        <f>(I437/E437)*100</f>
        <v>5.252811424937122</v>
      </c>
      <c r="L437" s="112">
        <f t="shared" si="48"/>
        <v>4.496889822798833E-05</v>
      </c>
    </row>
    <row r="438" spans="1:12" ht="22.5">
      <c r="A438" s="233"/>
      <c r="B438" s="231"/>
      <c r="C438" s="13">
        <v>4129</v>
      </c>
      <c r="D438" s="7" t="s">
        <v>60</v>
      </c>
      <c r="E438" s="77">
        <v>20.35</v>
      </c>
      <c r="F438" s="147">
        <v>95.2</v>
      </c>
      <c r="G438" s="77">
        <v>0</v>
      </c>
      <c r="H438" s="77">
        <v>0</v>
      </c>
      <c r="I438" s="77">
        <v>0</v>
      </c>
      <c r="J438" s="120">
        <v>0</v>
      </c>
      <c r="K438" s="111"/>
      <c r="L438" s="112">
        <f t="shared" si="48"/>
        <v>0</v>
      </c>
    </row>
    <row r="439" spans="1:12" ht="22.5">
      <c r="A439" s="233"/>
      <c r="B439" s="231"/>
      <c r="C439" s="13">
        <v>4170</v>
      </c>
      <c r="D439" s="7" t="s">
        <v>29</v>
      </c>
      <c r="E439" s="77">
        <v>530</v>
      </c>
      <c r="F439" s="147">
        <v>79.3</v>
      </c>
      <c r="G439" s="77">
        <v>0</v>
      </c>
      <c r="H439" s="77">
        <v>0</v>
      </c>
      <c r="I439" s="77">
        <v>0</v>
      </c>
      <c r="J439" s="120">
        <v>0</v>
      </c>
      <c r="K439" s="111"/>
      <c r="L439" s="112">
        <f t="shared" si="48"/>
        <v>0</v>
      </c>
    </row>
    <row r="440" spans="1:12" ht="22.5">
      <c r="A440" s="233"/>
      <c r="B440" s="231"/>
      <c r="C440" s="13">
        <v>4177</v>
      </c>
      <c r="D440" s="7" t="s">
        <v>29</v>
      </c>
      <c r="E440" s="77"/>
      <c r="F440" s="147"/>
      <c r="G440" s="77">
        <v>0</v>
      </c>
      <c r="H440" s="77">
        <v>4000</v>
      </c>
      <c r="I440" s="77">
        <v>4000</v>
      </c>
      <c r="J440" s="120"/>
      <c r="K440" s="111"/>
      <c r="L440" s="112">
        <f t="shared" si="48"/>
        <v>0.009899592345181799</v>
      </c>
    </row>
    <row r="441" spans="1:12" ht="22.5" hidden="1">
      <c r="A441" s="233"/>
      <c r="B441" s="231"/>
      <c r="C441" s="13">
        <v>4179</v>
      </c>
      <c r="D441" s="7" t="s">
        <v>29</v>
      </c>
      <c r="E441" s="77"/>
      <c r="F441" s="147"/>
      <c r="G441" s="77">
        <v>0</v>
      </c>
      <c r="H441" s="77">
        <v>0</v>
      </c>
      <c r="I441" s="77"/>
      <c r="J441" s="120"/>
      <c r="K441" s="111"/>
      <c r="L441" s="112"/>
    </row>
    <row r="442" spans="1:12" ht="22.5">
      <c r="A442" s="233"/>
      <c r="B442" s="231"/>
      <c r="C442" s="13">
        <v>4210</v>
      </c>
      <c r="D442" s="7" t="s">
        <v>14</v>
      </c>
      <c r="E442" s="77">
        <v>24152.55</v>
      </c>
      <c r="F442" s="147">
        <v>83.2</v>
      </c>
      <c r="G442" s="77">
        <v>35650</v>
      </c>
      <c r="H442" s="77">
        <v>8080</v>
      </c>
      <c r="I442" s="77">
        <v>8079.92</v>
      </c>
      <c r="J442" s="120">
        <f t="shared" si="45"/>
        <v>99.9990099009901</v>
      </c>
      <c r="K442" s="111">
        <f>(I442/E442)*100</f>
        <v>33.453693295324925</v>
      </c>
      <c r="L442" s="112">
        <f t="shared" si="48"/>
        <v>0.01999697854542033</v>
      </c>
    </row>
    <row r="443" spans="1:12" ht="22.5">
      <c r="A443" s="233"/>
      <c r="B443" s="231"/>
      <c r="C443" s="13">
        <v>4217</v>
      </c>
      <c r="D443" s="7" t="s">
        <v>14</v>
      </c>
      <c r="E443" s="77">
        <v>4676</v>
      </c>
      <c r="F443" s="147">
        <v>95.5</v>
      </c>
      <c r="G443" s="77">
        <v>0</v>
      </c>
      <c r="H443" s="77">
        <v>2140.6</v>
      </c>
      <c r="I443" s="77">
        <v>2140.6</v>
      </c>
      <c r="J443" s="120">
        <v>0</v>
      </c>
      <c r="K443" s="111"/>
      <c r="L443" s="112">
        <f t="shared" si="48"/>
        <v>0.0052977668435240394</v>
      </c>
    </row>
    <row r="444" spans="1:12" ht="22.5">
      <c r="A444" s="233"/>
      <c r="B444" s="231"/>
      <c r="C444" s="13">
        <v>4219</v>
      </c>
      <c r="D444" s="7" t="s">
        <v>14</v>
      </c>
      <c r="E444" s="77">
        <v>275.07</v>
      </c>
      <c r="F444" s="147">
        <v>95.5</v>
      </c>
      <c r="G444" s="77">
        <v>0</v>
      </c>
      <c r="H444" s="77">
        <v>0</v>
      </c>
      <c r="I444" s="77">
        <v>0</v>
      </c>
      <c r="J444" s="120">
        <v>0</v>
      </c>
      <c r="K444" s="111"/>
      <c r="L444" s="112">
        <f t="shared" si="48"/>
        <v>0</v>
      </c>
    </row>
    <row r="445" spans="1:12" ht="23.25" customHeight="1">
      <c r="A445" s="233"/>
      <c r="B445" s="231"/>
      <c r="C445" s="13">
        <v>4240</v>
      </c>
      <c r="D445" s="7" t="s">
        <v>221</v>
      </c>
      <c r="E445" s="77">
        <v>0</v>
      </c>
      <c r="F445" s="147">
        <v>73.2</v>
      </c>
      <c r="G445" s="77">
        <v>2000</v>
      </c>
      <c r="H445" s="77">
        <v>0</v>
      </c>
      <c r="I445" s="77">
        <v>0</v>
      </c>
      <c r="J445" s="120">
        <v>0</v>
      </c>
      <c r="K445" s="111">
        <v>0</v>
      </c>
      <c r="L445" s="112">
        <f t="shared" si="48"/>
        <v>0</v>
      </c>
    </row>
    <row r="446" spans="1:12" ht="23.25" customHeight="1">
      <c r="A446" s="233"/>
      <c r="B446" s="231"/>
      <c r="C446" s="13">
        <v>4247</v>
      </c>
      <c r="D446" s="7" t="s">
        <v>221</v>
      </c>
      <c r="E446" s="77">
        <v>8884.01</v>
      </c>
      <c r="F446" s="147">
        <v>100</v>
      </c>
      <c r="G446" s="77">
        <v>0</v>
      </c>
      <c r="H446" s="77">
        <v>0</v>
      </c>
      <c r="I446" s="77">
        <v>0</v>
      </c>
      <c r="J446" s="120">
        <v>0</v>
      </c>
      <c r="K446" s="111"/>
      <c r="L446" s="112">
        <f t="shared" si="48"/>
        <v>0</v>
      </c>
    </row>
    <row r="447" spans="1:12" ht="24" customHeight="1">
      <c r="A447" s="233"/>
      <c r="B447" s="231"/>
      <c r="C447" s="13">
        <v>4249</v>
      </c>
      <c r="D447" s="7" t="s">
        <v>221</v>
      </c>
      <c r="E447" s="77">
        <v>522.59</v>
      </c>
      <c r="F447" s="147">
        <v>100</v>
      </c>
      <c r="G447" s="77">
        <v>0</v>
      </c>
      <c r="H447" s="77">
        <v>0</v>
      </c>
      <c r="I447" s="77">
        <v>0</v>
      </c>
      <c r="J447" s="120">
        <v>0</v>
      </c>
      <c r="K447" s="111"/>
      <c r="L447" s="112">
        <f t="shared" si="48"/>
        <v>0</v>
      </c>
    </row>
    <row r="448" spans="1:12" ht="11.25">
      <c r="A448" s="233"/>
      <c r="B448" s="231"/>
      <c r="C448" s="13">
        <v>4260</v>
      </c>
      <c r="D448" s="7" t="s">
        <v>15</v>
      </c>
      <c r="E448" s="77">
        <v>7619.7</v>
      </c>
      <c r="F448" s="147">
        <v>99</v>
      </c>
      <c r="G448" s="77">
        <v>13500</v>
      </c>
      <c r="H448" s="77">
        <v>3301</v>
      </c>
      <c r="I448" s="77">
        <v>3300.42</v>
      </c>
      <c r="J448" s="125">
        <f t="shared" si="45"/>
        <v>99.98242956679793</v>
      </c>
      <c r="K448" s="111">
        <f>(I448/E448)*100</f>
        <v>43.314303712744604</v>
      </c>
      <c r="L448" s="112">
        <f t="shared" si="48"/>
        <v>0.008168203141971229</v>
      </c>
    </row>
    <row r="449" spans="1:12" ht="21.75" customHeight="1">
      <c r="A449" s="233"/>
      <c r="B449" s="231"/>
      <c r="C449" s="13">
        <v>4270</v>
      </c>
      <c r="D449" s="7" t="s">
        <v>17</v>
      </c>
      <c r="E449" s="77">
        <v>3678.73</v>
      </c>
      <c r="F449" s="147">
        <v>77.1</v>
      </c>
      <c r="G449" s="77">
        <v>8700</v>
      </c>
      <c r="H449" s="77">
        <v>1260</v>
      </c>
      <c r="I449" s="77">
        <v>1258.55</v>
      </c>
      <c r="J449" s="120">
        <f t="shared" si="45"/>
        <v>99.88492063492063</v>
      </c>
      <c r="K449" s="111">
        <f>(I449/E449)*100</f>
        <v>34.21153495907555</v>
      </c>
      <c r="L449" s="112">
        <f t="shared" si="48"/>
        <v>0.003114782986507138</v>
      </c>
    </row>
    <row r="450" spans="1:12" ht="25.5" customHeight="1">
      <c r="A450" s="233"/>
      <c r="B450" s="231"/>
      <c r="C450" s="13">
        <v>4280</v>
      </c>
      <c r="D450" s="7" t="s">
        <v>63</v>
      </c>
      <c r="E450" s="77">
        <v>380</v>
      </c>
      <c r="F450" s="147">
        <v>23</v>
      </c>
      <c r="G450" s="77">
        <v>400</v>
      </c>
      <c r="H450" s="77">
        <v>0</v>
      </c>
      <c r="I450" s="77">
        <v>0</v>
      </c>
      <c r="J450" s="125">
        <v>0</v>
      </c>
      <c r="K450" s="111">
        <f>(I450/E450)*100</f>
        <v>0</v>
      </c>
      <c r="L450" s="112">
        <f t="shared" si="48"/>
        <v>0</v>
      </c>
    </row>
    <row r="451" spans="1:12" ht="16.5" customHeight="1">
      <c r="A451" s="233"/>
      <c r="B451" s="231"/>
      <c r="C451" s="13">
        <v>4300</v>
      </c>
      <c r="D451" s="7" t="s">
        <v>19</v>
      </c>
      <c r="E451" s="77">
        <v>37672.29</v>
      </c>
      <c r="F451" s="147">
        <v>96.8</v>
      </c>
      <c r="G451" s="77">
        <v>45160</v>
      </c>
      <c r="H451" s="77">
        <v>23376</v>
      </c>
      <c r="I451" s="77">
        <v>23375.92</v>
      </c>
      <c r="J451" s="120">
        <f t="shared" si="45"/>
        <v>99.9996577686516</v>
      </c>
      <c r="K451" s="111">
        <f>(I451/E451)*100</f>
        <v>62.05070092633073</v>
      </c>
      <c r="L451" s="112">
        <f t="shared" si="48"/>
        <v>0.057853019673395525</v>
      </c>
    </row>
    <row r="452" spans="1:12" ht="16.5" customHeight="1">
      <c r="A452" s="233"/>
      <c r="B452" s="231"/>
      <c r="C452" s="13">
        <v>4307</v>
      </c>
      <c r="D452" s="7" t="s">
        <v>19</v>
      </c>
      <c r="E452" s="77">
        <v>131429.82</v>
      </c>
      <c r="F452" s="147">
        <v>99.9</v>
      </c>
      <c r="G452" s="77">
        <v>0</v>
      </c>
      <c r="H452" s="77">
        <v>10834.9</v>
      </c>
      <c r="I452" s="77">
        <v>10834.9</v>
      </c>
      <c r="J452" s="120">
        <f t="shared" si="45"/>
        <v>100</v>
      </c>
      <c r="K452" s="111">
        <f>(I452/E452)*100</f>
        <v>8.243867335434226</v>
      </c>
      <c r="L452" s="112">
        <f t="shared" si="48"/>
        <v>0.02681527327520257</v>
      </c>
    </row>
    <row r="453" spans="1:12" ht="12.75" customHeight="1">
      <c r="A453" s="233"/>
      <c r="B453" s="231"/>
      <c r="C453" s="13">
        <v>4309</v>
      </c>
      <c r="D453" s="7" t="s">
        <v>19</v>
      </c>
      <c r="E453" s="77">
        <v>3230.36</v>
      </c>
      <c r="F453" s="147">
        <v>99.9</v>
      </c>
      <c r="G453" s="77">
        <v>0</v>
      </c>
      <c r="H453" s="77">
        <v>0</v>
      </c>
      <c r="I453" s="77">
        <v>0</v>
      </c>
      <c r="J453" s="120">
        <v>0</v>
      </c>
      <c r="K453" s="111"/>
      <c r="L453" s="112">
        <f t="shared" si="48"/>
        <v>0</v>
      </c>
    </row>
    <row r="454" spans="1:12" ht="34.5" customHeight="1">
      <c r="A454" s="233"/>
      <c r="B454" s="231"/>
      <c r="C454" s="13">
        <v>4360</v>
      </c>
      <c r="D454" s="7" t="s">
        <v>181</v>
      </c>
      <c r="E454" s="77">
        <v>3482.84</v>
      </c>
      <c r="F454" s="147">
        <v>92.5</v>
      </c>
      <c r="G454" s="77">
        <v>2650</v>
      </c>
      <c r="H454" s="77">
        <v>1452</v>
      </c>
      <c r="I454" s="77">
        <v>1451.18</v>
      </c>
      <c r="J454" s="120">
        <f t="shared" si="45"/>
        <v>99.9435261707989</v>
      </c>
      <c r="K454" s="111"/>
      <c r="L454" s="112">
        <f t="shared" si="48"/>
        <v>0.003591522604870231</v>
      </c>
    </row>
    <row r="455" spans="1:12" ht="24" customHeight="1">
      <c r="A455" s="233"/>
      <c r="B455" s="231"/>
      <c r="C455" s="13">
        <v>4387</v>
      </c>
      <c r="D455" s="7" t="s">
        <v>197</v>
      </c>
      <c r="E455" s="77"/>
      <c r="F455" s="147"/>
      <c r="G455" s="77"/>
      <c r="H455" s="77">
        <v>119.31</v>
      </c>
      <c r="I455" s="77">
        <v>119.31</v>
      </c>
      <c r="J455" s="120"/>
      <c r="K455" s="111"/>
      <c r="L455" s="112">
        <f t="shared" si="48"/>
        <v>0.00029528009067591006</v>
      </c>
    </row>
    <row r="456" spans="1:12" ht="22.5">
      <c r="A456" s="233"/>
      <c r="B456" s="231"/>
      <c r="C456" s="13">
        <v>4410</v>
      </c>
      <c r="D456" s="7" t="s">
        <v>58</v>
      </c>
      <c r="E456" s="77">
        <v>399.12</v>
      </c>
      <c r="F456" s="147">
        <v>41.2</v>
      </c>
      <c r="G456" s="77">
        <v>500</v>
      </c>
      <c r="H456" s="77">
        <v>0</v>
      </c>
      <c r="I456" s="77">
        <v>0</v>
      </c>
      <c r="J456" s="120">
        <v>0</v>
      </c>
      <c r="K456" s="111">
        <f>(I456/E456)*100</f>
        <v>0</v>
      </c>
      <c r="L456" s="112">
        <f>(I456/$I$872)*100</f>
        <v>0</v>
      </c>
    </row>
    <row r="457" spans="1:12" ht="22.5">
      <c r="A457" s="233"/>
      <c r="B457" s="231"/>
      <c r="C457" s="13">
        <v>4417</v>
      </c>
      <c r="D457" s="7" t="s">
        <v>58</v>
      </c>
      <c r="E457" s="77"/>
      <c r="F457" s="147"/>
      <c r="G457" s="77">
        <v>0</v>
      </c>
      <c r="H457" s="77">
        <v>0</v>
      </c>
      <c r="I457" s="77"/>
      <c r="J457" s="120"/>
      <c r="K457" s="111"/>
      <c r="L457" s="112"/>
    </row>
    <row r="458" spans="1:12" ht="22.5">
      <c r="A458" s="233"/>
      <c r="B458" s="231"/>
      <c r="C458" s="13">
        <v>4427</v>
      </c>
      <c r="D458" s="7" t="s">
        <v>58</v>
      </c>
      <c r="E458" s="77"/>
      <c r="F458" s="147"/>
      <c r="G458" s="77">
        <v>0</v>
      </c>
      <c r="H458" s="77">
        <v>1083.6</v>
      </c>
      <c r="I458" s="77">
        <v>1083.6</v>
      </c>
      <c r="J458" s="120"/>
      <c r="K458" s="111"/>
      <c r="L458" s="112"/>
    </row>
    <row r="459" spans="1:12" ht="10.5" customHeight="1">
      <c r="A459" s="233"/>
      <c r="B459" s="231"/>
      <c r="C459" s="13">
        <v>4430</v>
      </c>
      <c r="D459" s="7" t="s">
        <v>32</v>
      </c>
      <c r="E459" s="77">
        <v>1548</v>
      </c>
      <c r="F459" s="147">
        <v>100</v>
      </c>
      <c r="G459" s="77">
        <v>1600</v>
      </c>
      <c r="H459" s="77">
        <v>348</v>
      </c>
      <c r="I459" s="77">
        <v>348</v>
      </c>
      <c r="J459" s="120">
        <f t="shared" si="45"/>
        <v>100</v>
      </c>
      <c r="K459" s="111">
        <f aca="true" t="shared" si="49" ref="K459:K485">(I459/E459)*100</f>
        <v>22.48062015503876</v>
      </c>
      <c r="L459" s="112">
        <f>(I459/$I$872)*100</f>
        <v>0.0008612645340308165</v>
      </c>
    </row>
    <row r="460" spans="1:12" ht="10.5" customHeight="1">
      <c r="A460" s="233"/>
      <c r="B460" s="231"/>
      <c r="C460" s="13">
        <v>4437</v>
      </c>
      <c r="D460" s="7" t="s">
        <v>32</v>
      </c>
      <c r="E460" s="77"/>
      <c r="F460" s="147"/>
      <c r="G460" s="77">
        <v>0</v>
      </c>
      <c r="H460" s="77">
        <v>935</v>
      </c>
      <c r="I460" s="77">
        <v>935</v>
      </c>
      <c r="J460" s="120"/>
      <c r="K460" s="111"/>
      <c r="L460" s="112"/>
    </row>
    <row r="461" spans="1:12" ht="33.75">
      <c r="A461" s="233"/>
      <c r="B461" s="231"/>
      <c r="C461" s="13">
        <v>4440</v>
      </c>
      <c r="D461" s="7" t="s">
        <v>125</v>
      </c>
      <c r="E461" s="77">
        <v>13879.83</v>
      </c>
      <c r="F461" s="147">
        <v>96</v>
      </c>
      <c r="G461" s="77">
        <v>10672</v>
      </c>
      <c r="H461" s="77">
        <v>7655</v>
      </c>
      <c r="I461" s="77">
        <v>7223.46</v>
      </c>
      <c r="J461" s="125">
        <f t="shared" si="45"/>
        <v>94.36263879817113</v>
      </c>
      <c r="K461" s="111">
        <f t="shared" si="49"/>
        <v>52.04285643267965</v>
      </c>
      <c r="L461" s="112">
        <f aca="true" t="shared" si="50" ref="L461:L467">(I461/$I$872)*100</f>
        <v>0.01787732733043173</v>
      </c>
    </row>
    <row r="462" spans="1:12" ht="35.25" customHeight="1">
      <c r="A462" s="233"/>
      <c r="B462" s="231"/>
      <c r="C462" s="13">
        <v>4520</v>
      </c>
      <c r="D462" s="7" t="s">
        <v>42</v>
      </c>
      <c r="E462" s="77">
        <v>2000</v>
      </c>
      <c r="F462" s="147">
        <v>100</v>
      </c>
      <c r="G462" s="77">
        <v>2000</v>
      </c>
      <c r="H462" s="77">
        <v>690</v>
      </c>
      <c r="I462" s="77">
        <v>690</v>
      </c>
      <c r="J462" s="125">
        <f t="shared" si="45"/>
        <v>100</v>
      </c>
      <c r="K462" s="111">
        <f t="shared" si="49"/>
        <v>34.5</v>
      </c>
      <c r="L462" s="112">
        <f t="shared" si="50"/>
        <v>0.0017076796795438603</v>
      </c>
    </row>
    <row r="463" spans="1:12" ht="33.75" customHeight="1">
      <c r="A463" s="233"/>
      <c r="B463" s="231"/>
      <c r="C463" s="13">
        <v>4700</v>
      </c>
      <c r="D463" s="7" t="s">
        <v>255</v>
      </c>
      <c r="E463" s="77">
        <v>603.5</v>
      </c>
      <c r="F463" s="147">
        <v>0</v>
      </c>
      <c r="G463" s="77">
        <v>500</v>
      </c>
      <c r="H463" s="77">
        <v>0</v>
      </c>
      <c r="I463" s="77">
        <v>0</v>
      </c>
      <c r="J463" s="120">
        <v>0</v>
      </c>
      <c r="K463" s="111">
        <f t="shared" si="49"/>
        <v>0</v>
      </c>
      <c r="L463" s="112">
        <f t="shared" si="50"/>
        <v>0</v>
      </c>
    </row>
    <row r="464" spans="1:12" ht="30.75" customHeight="1">
      <c r="A464" s="233"/>
      <c r="B464" s="232">
        <v>80146</v>
      </c>
      <c r="C464" s="21"/>
      <c r="D464" s="2" t="s">
        <v>256</v>
      </c>
      <c r="E464" s="76">
        <f>SUM(E465:E467)</f>
        <v>19002.06</v>
      </c>
      <c r="F464" s="138">
        <v>35.9</v>
      </c>
      <c r="G464" s="76">
        <f>SUM(G465:G467)</f>
        <v>22354</v>
      </c>
      <c r="H464" s="76">
        <f>SUM(H465:H467)</f>
        <v>22354</v>
      </c>
      <c r="I464" s="76">
        <f>SUM(I465:I467)</f>
        <v>19751.98</v>
      </c>
      <c r="J464" s="118">
        <f aca="true" t="shared" si="51" ref="J464:J471">(I464/H464)*100</f>
        <v>88.35993558199876</v>
      </c>
      <c r="K464" s="102">
        <f t="shared" si="49"/>
        <v>103.9465194826245</v>
      </c>
      <c r="L464" s="118">
        <f t="shared" si="50"/>
        <v>0.048884137502546</v>
      </c>
    </row>
    <row r="465" spans="1:12" ht="24" customHeight="1">
      <c r="A465" s="233"/>
      <c r="B465" s="233"/>
      <c r="C465" s="13">
        <v>4210</v>
      </c>
      <c r="D465" s="7" t="s">
        <v>14</v>
      </c>
      <c r="E465" s="77"/>
      <c r="F465" s="147">
        <v>28.3</v>
      </c>
      <c r="G465" s="77">
        <v>3100</v>
      </c>
      <c r="H465" s="77">
        <v>1459</v>
      </c>
      <c r="I465" s="77">
        <v>0</v>
      </c>
      <c r="J465" s="120">
        <f t="shared" si="51"/>
        <v>0</v>
      </c>
      <c r="K465" s="111">
        <v>0</v>
      </c>
      <c r="L465" s="120">
        <f t="shared" si="50"/>
        <v>0</v>
      </c>
    </row>
    <row r="466" spans="1:12" ht="22.5">
      <c r="A466" s="233"/>
      <c r="B466" s="233"/>
      <c r="C466" s="13">
        <v>4300</v>
      </c>
      <c r="D466" s="7" t="s">
        <v>19</v>
      </c>
      <c r="E466" s="77">
        <v>18053</v>
      </c>
      <c r="F466" s="147">
        <v>31.7</v>
      </c>
      <c r="G466" s="77">
        <v>18335</v>
      </c>
      <c r="H466" s="77">
        <v>19805</v>
      </c>
      <c r="I466" s="77">
        <v>18820</v>
      </c>
      <c r="J466" s="120">
        <f t="shared" si="51"/>
        <v>95.02650845746024</v>
      </c>
      <c r="K466" s="111">
        <f t="shared" si="49"/>
        <v>104.24860134049743</v>
      </c>
      <c r="L466" s="120">
        <f t="shared" si="50"/>
        <v>0.046577581984080366</v>
      </c>
    </row>
    <row r="467" spans="1:12" ht="22.5">
      <c r="A467" s="233"/>
      <c r="B467" s="233"/>
      <c r="C467" s="13">
        <v>4410</v>
      </c>
      <c r="D467" s="7" t="s">
        <v>58</v>
      </c>
      <c r="E467" s="77">
        <v>949.06</v>
      </c>
      <c r="F467" s="147">
        <v>88</v>
      </c>
      <c r="G467" s="77">
        <v>919</v>
      </c>
      <c r="H467" s="77">
        <v>1090</v>
      </c>
      <c r="I467" s="77">
        <v>931.98</v>
      </c>
      <c r="J467" s="125">
        <f t="shared" si="51"/>
        <v>85.50275229357798</v>
      </c>
      <c r="K467" s="111">
        <f t="shared" si="49"/>
        <v>98.20032453164185</v>
      </c>
      <c r="L467" s="120">
        <f t="shared" si="50"/>
        <v>0.0023065555184656333</v>
      </c>
    </row>
    <row r="468" spans="1:12" ht="21">
      <c r="A468" s="233"/>
      <c r="B468" s="226">
        <v>80148</v>
      </c>
      <c r="C468" s="13"/>
      <c r="D468" s="2" t="s">
        <v>257</v>
      </c>
      <c r="E468" s="76">
        <f>E469</f>
        <v>104135.8</v>
      </c>
      <c r="F468" s="138">
        <v>67</v>
      </c>
      <c r="G468" s="76">
        <f>G469</f>
        <v>120000</v>
      </c>
      <c r="H468" s="76">
        <f>H469</f>
        <v>120000</v>
      </c>
      <c r="I468" s="76">
        <f>I469</f>
        <v>111493.27</v>
      </c>
      <c r="J468" s="125">
        <f t="shared" si="51"/>
        <v>92.91105833333334</v>
      </c>
      <c r="K468" s="111"/>
      <c r="L468" s="118"/>
    </row>
    <row r="469" spans="1:12" ht="22.5">
      <c r="A469" s="233"/>
      <c r="B469" s="228"/>
      <c r="C469" s="13">
        <v>4300</v>
      </c>
      <c r="D469" s="7" t="s">
        <v>19</v>
      </c>
      <c r="E469" s="77">
        <v>104135.8</v>
      </c>
      <c r="F469" s="147">
        <v>67</v>
      </c>
      <c r="G469" s="77">
        <v>120000</v>
      </c>
      <c r="H469" s="77">
        <v>120000</v>
      </c>
      <c r="I469" s="77">
        <v>111493.27</v>
      </c>
      <c r="J469" s="125">
        <f t="shared" si="51"/>
        <v>92.91105833333334</v>
      </c>
      <c r="K469" s="111"/>
      <c r="L469" s="118"/>
    </row>
    <row r="470" spans="1:12" ht="138" customHeight="1">
      <c r="A470" s="233"/>
      <c r="B470" s="226">
        <v>80149</v>
      </c>
      <c r="C470" s="13"/>
      <c r="D470" s="2" t="s">
        <v>283</v>
      </c>
      <c r="E470" s="82">
        <f>E471</f>
        <v>48183.94</v>
      </c>
      <c r="F470" s="104">
        <v>83</v>
      </c>
      <c r="G470" s="82">
        <f>G471</f>
        <v>74411.15</v>
      </c>
      <c r="H470" s="82">
        <f>H471</f>
        <v>108853.15</v>
      </c>
      <c r="I470" s="82">
        <f>I471</f>
        <v>108785.05</v>
      </c>
      <c r="J470" s="102">
        <f t="shared" si="51"/>
        <v>99.93743865014471</v>
      </c>
      <c r="K470" s="111">
        <f t="shared" si="49"/>
        <v>225.7703500377927</v>
      </c>
      <c r="L470" s="109"/>
    </row>
    <row r="471" spans="1:12" ht="45">
      <c r="A471" s="233"/>
      <c r="B471" s="241"/>
      <c r="C471" s="13">
        <v>2540</v>
      </c>
      <c r="D471" s="7" t="s">
        <v>188</v>
      </c>
      <c r="E471" s="77">
        <v>48183.94</v>
      </c>
      <c r="F471" s="147">
        <v>83</v>
      </c>
      <c r="G471" s="77">
        <v>74411.15</v>
      </c>
      <c r="H471" s="77">
        <v>108853.15</v>
      </c>
      <c r="I471" s="77">
        <v>108785.05</v>
      </c>
      <c r="J471" s="125">
        <f t="shared" si="51"/>
        <v>99.93743865014471</v>
      </c>
      <c r="K471" s="111">
        <f t="shared" si="49"/>
        <v>225.7703500377927</v>
      </c>
      <c r="L471" s="118"/>
    </row>
    <row r="472" spans="1:12" ht="74.25" customHeight="1">
      <c r="A472" s="233"/>
      <c r="B472" s="226">
        <v>80150</v>
      </c>
      <c r="C472" s="21"/>
      <c r="D472" s="2" t="s">
        <v>284</v>
      </c>
      <c r="E472" s="82">
        <f>SUM(E473:E485)</f>
        <v>99137.58</v>
      </c>
      <c r="F472" s="104">
        <v>81</v>
      </c>
      <c r="G472" s="82">
        <f>SUM(G473:G485)</f>
        <v>202759</v>
      </c>
      <c r="H472" s="82">
        <f>SUM(H473:H485)</f>
        <v>184199</v>
      </c>
      <c r="I472" s="82">
        <f>SUM(I473:I485)</f>
        <v>145559.82</v>
      </c>
      <c r="J472" s="125">
        <f aca="true" t="shared" si="52" ref="J472:J510">(I472/H472)*100</f>
        <v>79.02313259029637</v>
      </c>
      <c r="K472" s="111">
        <f t="shared" si="49"/>
        <v>146.82607745720645</v>
      </c>
      <c r="L472" s="109"/>
    </row>
    <row r="473" spans="1:12" ht="101.25" customHeight="1">
      <c r="A473" s="233"/>
      <c r="B473" s="228"/>
      <c r="C473" s="13">
        <v>2590</v>
      </c>
      <c r="D473" s="7" t="s">
        <v>247</v>
      </c>
      <c r="E473" s="77">
        <v>30723</v>
      </c>
      <c r="F473" s="147">
        <v>100</v>
      </c>
      <c r="G473" s="77">
        <v>32259</v>
      </c>
      <c r="H473" s="77">
        <v>32659</v>
      </c>
      <c r="I473" s="77">
        <v>32620.01</v>
      </c>
      <c r="J473" s="125">
        <f t="shared" si="52"/>
        <v>99.88061483817631</v>
      </c>
      <c r="K473" s="111">
        <f t="shared" si="49"/>
        <v>106.17455977606353</v>
      </c>
      <c r="L473" s="118"/>
    </row>
    <row r="474" spans="1:12" ht="33.75">
      <c r="A474" s="233"/>
      <c r="B474" s="228"/>
      <c r="C474" s="13">
        <v>3020</v>
      </c>
      <c r="D474" s="7" t="s">
        <v>122</v>
      </c>
      <c r="E474" s="77">
        <v>2849.62</v>
      </c>
      <c r="F474" s="147">
        <v>100</v>
      </c>
      <c r="G474" s="77">
        <v>5000</v>
      </c>
      <c r="H474" s="77">
        <v>5150</v>
      </c>
      <c r="I474" s="77">
        <v>4869.73</v>
      </c>
      <c r="J474" s="125">
        <f t="shared" si="52"/>
        <v>94.55786407766989</v>
      </c>
      <c r="K474" s="111">
        <f t="shared" si="49"/>
        <v>170.89050469887212</v>
      </c>
      <c r="L474" s="118"/>
    </row>
    <row r="475" spans="1:12" ht="22.5">
      <c r="A475" s="233"/>
      <c r="B475" s="228"/>
      <c r="C475" s="13">
        <v>4010</v>
      </c>
      <c r="D475" s="7" t="s">
        <v>55</v>
      </c>
      <c r="E475" s="77">
        <v>43939.59</v>
      </c>
      <c r="F475" s="147">
        <v>82</v>
      </c>
      <c r="G475" s="77">
        <v>110000</v>
      </c>
      <c r="H475" s="77">
        <v>90600</v>
      </c>
      <c r="I475" s="77">
        <v>75665.8</v>
      </c>
      <c r="J475" s="125">
        <f t="shared" si="52"/>
        <v>83.51633554083887</v>
      </c>
      <c r="K475" s="111">
        <f t="shared" si="49"/>
        <v>172.20415575111195</v>
      </c>
      <c r="L475" s="118"/>
    </row>
    <row r="476" spans="1:12" ht="22.5">
      <c r="A476" s="233"/>
      <c r="B476" s="228"/>
      <c r="C476" s="13">
        <v>4040</v>
      </c>
      <c r="D476" s="7" t="s">
        <v>56</v>
      </c>
      <c r="E476" s="77">
        <v>2212.93</v>
      </c>
      <c r="F476" s="147">
        <v>100</v>
      </c>
      <c r="G476" s="77">
        <v>4000</v>
      </c>
      <c r="H476" s="77">
        <v>4440</v>
      </c>
      <c r="I476" s="77">
        <v>4430.97</v>
      </c>
      <c r="J476" s="125">
        <f t="shared" si="52"/>
        <v>99.79662162162163</v>
      </c>
      <c r="K476" s="111">
        <f t="shared" si="49"/>
        <v>200.2309155734705</v>
      </c>
      <c r="L476" s="118"/>
    </row>
    <row r="477" spans="1:12" ht="33.75">
      <c r="A477" s="233"/>
      <c r="B477" s="228"/>
      <c r="C477" s="13">
        <v>4110</v>
      </c>
      <c r="D477" s="7" t="s">
        <v>224</v>
      </c>
      <c r="E477" s="77">
        <v>8125.88</v>
      </c>
      <c r="F477" s="147">
        <v>73</v>
      </c>
      <c r="G477" s="77">
        <v>20500</v>
      </c>
      <c r="H477" s="77">
        <v>20500</v>
      </c>
      <c r="I477" s="77">
        <v>13479.9</v>
      </c>
      <c r="J477" s="125">
        <f t="shared" si="52"/>
        <v>65.75560975609756</v>
      </c>
      <c r="K477" s="111">
        <f t="shared" si="49"/>
        <v>165.88849453843767</v>
      </c>
      <c r="L477" s="118"/>
    </row>
    <row r="478" spans="1:12" ht="22.5">
      <c r="A478" s="233"/>
      <c r="B478" s="228"/>
      <c r="C478" s="13">
        <v>4120</v>
      </c>
      <c r="D478" s="7" t="s">
        <v>60</v>
      </c>
      <c r="E478" s="77">
        <v>797.37</v>
      </c>
      <c r="F478" s="147">
        <v>22</v>
      </c>
      <c r="G478" s="77">
        <v>3000</v>
      </c>
      <c r="H478" s="77">
        <v>3000</v>
      </c>
      <c r="I478" s="77">
        <v>1671.79</v>
      </c>
      <c r="J478" s="125">
        <f t="shared" si="52"/>
        <v>55.726333333333336</v>
      </c>
      <c r="K478" s="111">
        <f t="shared" si="49"/>
        <v>209.6630171689429</v>
      </c>
      <c r="L478" s="118"/>
    </row>
    <row r="479" spans="1:12" ht="22.5">
      <c r="A479" s="233"/>
      <c r="B479" s="228"/>
      <c r="C479" s="13">
        <v>4170</v>
      </c>
      <c r="D479" s="7" t="s">
        <v>29</v>
      </c>
      <c r="E479" s="77">
        <v>104.83</v>
      </c>
      <c r="F479" s="147">
        <v>99</v>
      </c>
      <c r="G479" s="77">
        <v>1000</v>
      </c>
      <c r="H479" s="77">
        <v>1000</v>
      </c>
      <c r="I479" s="77">
        <v>102.8</v>
      </c>
      <c r="J479" s="125">
        <f t="shared" si="52"/>
        <v>10.280000000000001</v>
      </c>
      <c r="K479" s="111"/>
      <c r="L479" s="118"/>
    </row>
    <row r="480" spans="1:12" ht="22.5">
      <c r="A480" s="233"/>
      <c r="B480" s="228"/>
      <c r="C480" s="13">
        <v>4210</v>
      </c>
      <c r="D480" s="7" t="s">
        <v>176</v>
      </c>
      <c r="E480" s="77">
        <v>2070.96</v>
      </c>
      <c r="F480" s="147">
        <v>100</v>
      </c>
      <c r="G480" s="77">
        <v>8000</v>
      </c>
      <c r="H480" s="77">
        <v>7850</v>
      </c>
      <c r="I480" s="77">
        <v>1916.63</v>
      </c>
      <c r="J480" s="125">
        <f t="shared" si="52"/>
        <v>24.41566878980892</v>
      </c>
      <c r="K480" s="111">
        <f t="shared" si="49"/>
        <v>92.54790049059373</v>
      </c>
      <c r="L480" s="118"/>
    </row>
    <row r="481" spans="1:12" ht="33.75" hidden="1">
      <c r="A481" s="233"/>
      <c r="B481" s="228"/>
      <c r="C481" s="13">
        <v>4240</v>
      </c>
      <c r="D481" s="7" t="s">
        <v>221</v>
      </c>
      <c r="E481" s="77"/>
      <c r="F481" s="147">
        <v>100</v>
      </c>
      <c r="G481" s="77">
        <v>0</v>
      </c>
      <c r="H481" s="77"/>
      <c r="I481" s="77"/>
      <c r="J481" s="125"/>
      <c r="K481" s="111" t="e">
        <f t="shared" si="49"/>
        <v>#DIV/0!</v>
      </c>
      <c r="L481" s="118"/>
    </row>
    <row r="482" spans="1:12" ht="11.25">
      <c r="A482" s="233"/>
      <c r="B482" s="228"/>
      <c r="C482" s="13">
        <v>4260</v>
      </c>
      <c r="D482" s="7" t="s">
        <v>15</v>
      </c>
      <c r="E482" s="77">
        <v>646.07</v>
      </c>
      <c r="F482" s="147">
        <v>53</v>
      </c>
      <c r="G482" s="77">
        <v>3000</v>
      </c>
      <c r="H482" s="77">
        <v>3000</v>
      </c>
      <c r="I482" s="77">
        <v>507.47</v>
      </c>
      <c r="J482" s="125">
        <f t="shared" si="52"/>
        <v>16.915666666666667</v>
      </c>
      <c r="K482" s="111">
        <f t="shared" si="49"/>
        <v>78.54721624591762</v>
      </c>
      <c r="L482" s="118"/>
    </row>
    <row r="483" spans="1:12" ht="22.5">
      <c r="A483" s="233"/>
      <c r="B483" s="228"/>
      <c r="C483" s="13">
        <v>4300</v>
      </c>
      <c r="D483" s="7" t="s">
        <v>19</v>
      </c>
      <c r="E483" s="77">
        <v>4788.57</v>
      </c>
      <c r="F483" s="147">
        <v>43</v>
      </c>
      <c r="G483" s="77">
        <v>8000</v>
      </c>
      <c r="H483" s="77">
        <v>8000</v>
      </c>
      <c r="I483" s="77">
        <v>7294.72</v>
      </c>
      <c r="J483" s="125">
        <f t="shared" si="52"/>
        <v>91.184</v>
      </c>
      <c r="K483" s="111">
        <f t="shared" si="49"/>
        <v>152.3360836324832</v>
      </c>
      <c r="L483" s="118"/>
    </row>
    <row r="484" spans="1:12" ht="22.5">
      <c r="A484" s="233"/>
      <c r="B484" s="228"/>
      <c r="C484" s="13">
        <v>4410</v>
      </c>
      <c r="D484" s="7" t="s">
        <v>58</v>
      </c>
      <c r="E484" s="77">
        <v>1278.76</v>
      </c>
      <c r="F484" s="147">
        <v>99</v>
      </c>
      <c r="G484" s="77">
        <v>3000</v>
      </c>
      <c r="H484" s="77">
        <v>3000</v>
      </c>
      <c r="I484" s="77">
        <v>0</v>
      </c>
      <c r="J484" s="125">
        <f t="shared" si="52"/>
        <v>0</v>
      </c>
      <c r="K484" s="111">
        <f t="shared" si="49"/>
        <v>0</v>
      </c>
      <c r="L484" s="118"/>
    </row>
    <row r="485" spans="1:12" ht="33.75">
      <c r="A485" s="233"/>
      <c r="B485" s="241"/>
      <c r="C485" s="13">
        <v>4440</v>
      </c>
      <c r="D485" s="7" t="s">
        <v>125</v>
      </c>
      <c r="E485" s="77">
        <v>1600</v>
      </c>
      <c r="F485" s="147">
        <v>92</v>
      </c>
      <c r="G485" s="77">
        <v>5000</v>
      </c>
      <c r="H485" s="77">
        <v>5000</v>
      </c>
      <c r="I485" s="77">
        <v>3000</v>
      </c>
      <c r="J485" s="125">
        <f t="shared" si="52"/>
        <v>60</v>
      </c>
      <c r="K485" s="111">
        <f t="shared" si="49"/>
        <v>187.5</v>
      </c>
      <c r="L485" s="118"/>
    </row>
    <row r="486" spans="1:12" ht="21">
      <c r="A486" s="233"/>
      <c r="B486" s="242">
        <v>80151</v>
      </c>
      <c r="C486" s="21"/>
      <c r="D486" s="2" t="s">
        <v>222</v>
      </c>
      <c r="E486" s="82">
        <f>E487+E488+E489+E490+E491+E492+E493+E494+E495+E496+E497+E498</f>
        <v>68864.62</v>
      </c>
      <c r="F486" s="104"/>
      <c r="G486" s="82">
        <f>G487+G488+G489+G490+G491+G492+G493+G494+G495+G496+G497+G498</f>
        <v>0</v>
      </c>
      <c r="H486" s="82">
        <f>H487+H488+H489+H490+H491+H492+H493+H494+H495+H496+H497+H498</f>
        <v>29057.13</v>
      </c>
      <c r="I486" s="82">
        <f>I487+I488+I489+I490+I491+I492+I493+I494+I495+I496+I497+I498</f>
        <v>29057.13</v>
      </c>
      <c r="J486" s="125">
        <f t="shared" si="52"/>
        <v>100</v>
      </c>
      <c r="K486" s="111"/>
      <c r="L486" s="109"/>
    </row>
    <row r="487" spans="1:12" ht="22.5">
      <c r="A487" s="233"/>
      <c r="B487" s="243"/>
      <c r="C487" s="13">
        <v>4017</v>
      </c>
      <c r="D487" s="7" t="s">
        <v>55</v>
      </c>
      <c r="E487" s="77">
        <v>21958.33</v>
      </c>
      <c r="F487" s="147"/>
      <c r="G487" s="77"/>
      <c r="H487" s="77">
        <v>5864.99</v>
      </c>
      <c r="I487" s="77">
        <v>5864.99</v>
      </c>
      <c r="J487" s="125">
        <f t="shared" si="52"/>
        <v>100</v>
      </c>
      <c r="K487" s="111"/>
      <c r="L487" s="118"/>
    </row>
    <row r="488" spans="1:12" ht="22.5">
      <c r="A488" s="233"/>
      <c r="B488" s="243"/>
      <c r="C488" s="13">
        <v>4019</v>
      </c>
      <c r="D488" s="7" t="s">
        <v>55</v>
      </c>
      <c r="E488" s="77">
        <v>1291.67</v>
      </c>
      <c r="F488" s="147"/>
      <c r="G488" s="77"/>
      <c r="H488" s="77">
        <v>345.01</v>
      </c>
      <c r="I488" s="77">
        <v>345.01</v>
      </c>
      <c r="J488" s="125">
        <f t="shared" si="52"/>
        <v>100</v>
      </c>
      <c r="K488" s="111"/>
      <c r="L488" s="118"/>
    </row>
    <row r="489" spans="1:12" ht="33.75">
      <c r="A489" s="233"/>
      <c r="B489" s="243"/>
      <c r="C489" s="13">
        <v>4117</v>
      </c>
      <c r="D489" s="7" t="s">
        <v>224</v>
      </c>
      <c r="E489" s="77">
        <v>3770.1</v>
      </c>
      <c r="F489" s="147"/>
      <c r="G489" s="77"/>
      <c r="H489" s="77">
        <v>997.85</v>
      </c>
      <c r="I489" s="77">
        <v>997.85</v>
      </c>
      <c r="J489" s="125">
        <f t="shared" si="52"/>
        <v>100</v>
      </c>
      <c r="K489" s="111"/>
      <c r="L489" s="118"/>
    </row>
    <row r="490" spans="1:12" ht="33.75">
      <c r="A490" s="233"/>
      <c r="B490" s="243"/>
      <c r="C490" s="13">
        <v>4119</v>
      </c>
      <c r="D490" s="7" t="s">
        <v>224</v>
      </c>
      <c r="E490" s="77">
        <v>221.77</v>
      </c>
      <c r="F490" s="147"/>
      <c r="G490" s="77"/>
      <c r="H490" s="77">
        <v>58.7</v>
      </c>
      <c r="I490" s="77">
        <v>58.7</v>
      </c>
      <c r="J490" s="125">
        <f t="shared" si="52"/>
        <v>100</v>
      </c>
      <c r="K490" s="111"/>
      <c r="L490" s="118"/>
    </row>
    <row r="491" spans="1:12" ht="22.5">
      <c r="A491" s="233"/>
      <c r="B491" s="243"/>
      <c r="C491" s="13">
        <v>4127</v>
      </c>
      <c r="D491" s="7" t="s">
        <v>60</v>
      </c>
      <c r="E491" s="77">
        <v>430.38</v>
      </c>
      <c r="F491" s="147"/>
      <c r="G491" s="77"/>
      <c r="H491" s="77">
        <v>78.75</v>
      </c>
      <c r="I491" s="77">
        <v>78.75</v>
      </c>
      <c r="J491" s="125">
        <f t="shared" si="52"/>
        <v>100</v>
      </c>
      <c r="K491" s="111"/>
      <c r="L491" s="118"/>
    </row>
    <row r="492" spans="1:12" ht="22.5">
      <c r="A492" s="233"/>
      <c r="B492" s="243"/>
      <c r="C492" s="13">
        <v>4129</v>
      </c>
      <c r="D492" s="7" t="s">
        <v>60</v>
      </c>
      <c r="E492" s="77">
        <v>25.32</v>
      </c>
      <c r="F492" s="147"/>
      <c r="G492" s="77"/>
      <c r="H492" s="77">
        <v>4.63</v>
      </c>
      <c r="I492" s="77">
        <v>4.63</v>
      </c>
      <c r="J492" s="125">
        <f t="shared" si="52"/>
        <v>100</v>
      </c>
      <c r="K492" s="111"/>
      <c r="L492" s="118"/>
    </row>
    <row r="493" spans="1:12" ht="22.5">
      <c r="A493" s="233"/>
      <c r="B493" s="243"/>
      <c r="C493" s="13">
        <v>4177</v>
      </c>
      <c r="D493" s="7" t="s">
        <v>29</v>
      </c>
      <c r="E493" s="77">
        <v>16813</v>
      </c>
      <c r="F493" s="147"/>
      <c r="G493" s="77"/>
      <c r="H493" s="77">
        <v>0</v>
      </c>
      <c r="I493" s="77">
        <v>0</v>
      </c>
      <c r="J493" s="125">
        <v>0</v>
      </c>
      <c r="K493" s="111"/>
      <c r="L493" s="118"/>
    </row>
    <row r="494" spans="1:12" ht="22.5">
      <c r="A494" s="233"/>
      <c r="B494" s="243"/>
      <c r="C494" s="13">
        <v>4179</v>
      </c>
      <c r="D494" s="7" t="s">
        <v>29</v>
      </c>
      <c r="E494" s="77">
        <v>989</v>
      </c>
      <c r="F494" s="147"/>
      <c r="G494" s="77"/>
      <c r="H494" s="77">
        <v>0</v>
      </c>
      <c r="I494" s="77">
        <v>0</v>
      </c>
      <c r="J494" s="125">
        <v>0</v>
      </c>
      <c r="K494" s="111"/>
      <c r="L494" s="118"/>
    </row>
    <row r="495" spans="1:12" ht="22.5">
      <c r="A495" s="233"/>
      <c r="B495" s="243"/>
      <c r="C495" s="13">
        <v>4217</v>
      </c>
      <c r="D495" s="7" t="s">
        <v>14</v>
      </c>
      <c r="E495" s="77">
        <v>7768.85</v>
      </c>
      <c r="F495" s="147"/>
      <c r="G495" s="77"/>
      <c r="H495" s="77">
        <v>10060.41</v>
      </c>
      <c r="I495" s="77">
        <v>10060.41</v>
      </c>
      <c r="J495" s="125">
        <f t="shared" si="52"/>
        <v>100</v>
      </c>
      <c r="K495" s="111"/>
      <c r="L495" s="118"/>
    </row>
    <row r="496" spans="1:12" ht="22.5">
      <c r="A496" s="233"/>
      <c r="B496" s="243"/>
      <c r="C496" s="13">
        <v>4219</v>
      </c>
      <c r="D496" s="7" t="s">
        <v>14</v>
      </c>
      <c r="E496" s="77">
        <v>456.99</v>
      </c>
      <c r="F496" s="147"/>
      <c r="G496" s="77"/>
      <c r="H496" s="77">
        <v>591.79</v>
      </c>
      <c r="I496" s="77">
        <v>591.79</v>
      </c>
      <c r="J496" s="125">
        <f t="shared" si="52"/>
        <v>100</v>
      </c>
      <c r="K496" s="111"/>
      <c r="L496" s="118"/>
    </row>
    <row r="497" spans="1:12" ht="12.75" customHeight="1">
      <c r="A497" s="233"/>
      <c r="B497" s="243"/>
      <c r="C497" s="13">
        <v>4307</v>
      </c>
      <c r="D497" s="7" t="s">
        <v>19</v>
      </c>
      <c r="E497" s="77">
        <v>14298.14</v>
      </c>
      <c r="F497" s="147"/>
      <c r="G497" s="77"/>
      <c r="H497" s="77">
        <v>10440.84</v>
      </c>
      <c r="I497" s="77">
        <v>10440.84</v>
      </c>
      <c r="J497" s="125">
        <f t="shared" si="52"/>
        <v>100</v>
      </c>
      <c r="K497" s="111"/>
      <c r="L497" s="118"/>
    </row>
    <row r="498" spans="1:12" ht="21" customHeight="1">
      <c r="A498" s="233"/>
      <c r="B498" s="244"/>
      <c r="C498" s="13">
        <v>4309</v>
      </c>
      <c r="D498" s="7" t="s">
        <v>19</v>
      </c>
      <c r="E498" s="77">
        <v>841.07</v>
      </c>
      <c r="F498" s="147"/>
      <c r="G498" s="77"/>
      <c r="H498" s="77">
        <v>614.16</v>
      </c>
      <c r="I498" s="77">
        <v>614.16</v>
      </c>
      <c r="J498" s="125">
        <f t="shared" si="52"/>
        <v>100</v>
      </c>
      <c r="K498" s="111"/>
      <c r="L498" s="118"/>
    </row>
    <row r="499" spans="1:12" ht="216.75" customHeight="1">
      <c r="A499" s="233"/>
      <c r="B499" s="242">
        <v>80152</v>
      </c>
      <c r="C499" s="21"/>
      <c r="D499" s="2" t="s">
        <v>285</v>
      </c>
      <c r="E499" s="82">
        <f>SUM(E500:E510)</f>
        <v>207881.32</v>
      </c>
      <c r="F499" s="104"/>
      <c r="G499" s="82">
        <f>SUM(G500:G510)</f>
        <v>221065</v>
      </c>
      <c r="H499" s="82">
        <f>SUM(H500:H510)</f>
        <v>172837</v>
      </c>
      <c r="I499" s="82">
        <f>SUM(I500:I510)</f>
        <v>151886.76</v>
      </c>
      <c r="J499" s="125">
        <f t="shared" si="52"/>
        <v>87.87861395418805</v>
      </c>
      <c r="K499" s="102"/>
      <c r="L499" s="109"/>
    </row>
    <row r="500" spans="1:12" ht="33.75">
      <c r="A500" s="233"/>
      <c r="B500" s="245"/>
      <c r="C500" s="13">
        <v>3020</v>
      </c>
      <c r="D500" s="7" t="s">
        <v>122</v>
      </c>
      <c r="E500" s="77">
        <v>6168.35</v>
      </c>
      <c r="F500" s="147"/>
      <c r="G500" s="77">
        <v>5000</v>
      </c>
      <c r="H500" s="77">
        <v>5000</v>
      </c>
      <c r="I500" s="77">
        <v>3661.68</v>
      </c>
      <c r="J500" s="125">
        <f t="shared" si="52"/>
        <v>73.2336</v>
      </c>
      <c r="K500" s="111"/>
      <c r="L500" s="118"/>
    </row>
    <row r="501" spans="1:12" ht="22.5">
      <c r="A501" s="233"/>
      <c r="B501" s="245"/>
      <c r="C501" s="13">
        <v>4010</v>
      </c>
      <c r="D501" s="7" t="s">
        <v>55</v>
      </c>
      <c r="E501" s="77">
        <v>132039.43</v>
      </c>
      <c r="F501" s="147"/>
      <c r="G501" s="77">
        <v>150000</v>
      </c>
      <c r="H501" s="77">
        <v>97183</v>
      </c>
      <c r="I501" s="77">
        <v>91204.47</v>
      </c>
      <c r="J501" s="125">
        <f t="shared" si="52"/>
        <v>93.84817303437845</v>
      </c>
      <c r="K501" s="111"/>
      <c r="L501" s="118"/>
    </row>
    <row r="502" spans="1:12" ht="22.5">
      <c r="A502" s="233"/>
      <c r="B502" s="245"/>
      <c r="C502" s="13">
        <v>4040</v>
      </c>
      <c r="D502" s="7" t="s">
        <v>56</v>
      </c>
      <c r="E502" s="77">
        <v>9566.86</v>
      </c>
      <c r="F502" s="147"/>
      <c r="G502" s="77">
        <v>7000</v>
      </c>
      <c r="H502" s="77">
        <v>12230</v>
      </c>
      <c r="I502" s="77">
        <v>11676.33</v>
      </c>
      <c r="J502" s="125">
        <f t="shared" si="52"/>
        <v>95.47285363859362</v>
      </c>
      <c r="K502" s="111"/>
      <c r="L502" s="118"/>
    </row>
    <row r="503" spans="1:12" ht="33.75">
      <c r="A503" s="233"/>
      <c r="B503" s="245"/>
      <c r="C503" s="13">
        <v>4110</v>
      </c>
      <c r="D503" s="7" t="s">
        <v>224</v>
      </c>
      <c r="E503" s="77">
        <v>25131.11</v>
      </c>
      <c r="F503" s="147"/>
      <c r="G503" s="77">
        <v>21450</v>
      </c>
      <c r="H503" s="77">
        <v>20809</v>
      </c>
      <c r="I503" s="77">
        <v>20222.86</v>
      </c>
      <c r="J503" s="125">
        <f t="shared" si="52"/>
        <v>97.1832380220097</v>
      </c>
      <c r="K503" s="111"/>
      <c r="L503" s="118"/>
    </row>
    <row r="504" spans="1:12" ht="22.5">
      <c r="A504" s="233"/>
      <c r="B504" s="245"/>
      <c r="C504" s="13">
        <v>4120</v>
      </c>
      <c r="D504" s="7" t="s">
        <v>60</v>
      </c>
      <c r="E504" s="77">
        <v>2940.84</v>
      </c>
      <c r="F504" s="147"/>
      <c r="G504" s="77">
        <v>2915</v>
      </c>
      <c r="H504" s="77">
        <v>2915</v>
      </c>
      <c r="I504" s="77">
        <v>2138.59</v>
      </c>
      <c r="J504" s="125">
        <f t="shared" si="52"/>
        <v>73.36500857632934</v>
      </c>
      <c r="K504" s="111"/>
      <c r="L504" s="118"/>
    </row>
    <row r="505" spans="1:12" ht="22.5">
      <c r="A505" s="233"/>
      <c r="B505" s="245"/>
      <c r="C505" s="13">
        <v>4170</v>
      </c>
      <c r="D505" s="7" t="s">
        <v>29</v>
      </c>
      <c r="E505" s="77">
        <v>1519.72</v>
      </c>
      <c r="F505" s="147"/>
      <c r="G505" s="77">
        <v>1000</v>
      </c>
      <c r="H505" s="77">
        <v>1000</v>
      </c>
      <c r="I505" s="77">
        <v>0</v>
      </c>
      <c r="J505" s="125">
        <f t="shared" si="52"/>
        <v>0</v>
      </c>
      <c r="K505" s="111"/>
      <c r="L505" s="118"/>
    </row>
    <row r="506" spans="1:12" ht="22.5">
      <c r="A506" s="233"/>
      <c r="B506" s="245"/>
      <c r="C506" s="13">
        <v>4210</v>
      </c>
      <c r="D506" s="7" t="s">
        <v>14</v>
      </c>
      <c r="E506" s="77">
        <v>7963.26</v>
      </c>
      <c r="F506" s="147"/>
      <c r="G506" s="77">
        <v>14000</v>
      </c>
      <c r="H506" s="77">
        <v>14000</v>
      </c>
      <c r="I506" s="77">
        <v>8356.41</v>
      </c>
      <c r="J506" s="125">
        <f t="shared" si="52"/>
        <v>59.68864285714286</v>
      </c>
      <c r="K506" s="111"/>
      <c r="L506" s="118"/>
    </row>
    <row r="507" spans="1:12" ht="11.25">
      <c r="A507" s="233"/>
      <c r="B507" s="245"/>
      <c r="C507" s="13">
        <v>4260</v>
      </c>
      <c r="D507" s="7" t="s">
        <v>15</v>
      </c>
      <c r="E507" s="77">
        <v>3389.65</v>
      </c>
      <c r="F507" s="147"/>
      <c r="G507" s="77">
        <v>3000</v>
      </c>
      <c r="H507" s="77">
        <v>3000</v>
      </c>
      <c r="I507" s="77">
        <v>2524.1</v>
      </c>
      <c r="J507" s="125">
        <f t="shared" si="52"/>
        <v>84.13666666666666</v>
      </c>
      <c r="K507" s="111"/>
      <c r="L507" s="118"/>
    </row>
    <row r="508" spans="1:12" ht="22.5">
      <c r="A508" s="233"/>
      <c r="B508" s="245"/>
      <c r="C508" s="13">
        <v>4300</v>
      </c>
      <c r="D508" s="7" t="s">
        <v>19</v>
      </c>
      <c r="E508" s="77">
        <v>9452.76</v>
      </c>
      <c r="F508" s="147"/>
      <c r="G508" s="77">
        <v>12000</v>
      </c>
      <c r="H508" s="77">
        <v>12000</v>
      </c>
      <c r="I508" s="77">
        <v>8488.48</v>
      </c>
      <c r="J508" s="125">
        <f t="shared" si="52"/>
        <v>70.73733333333332</v>
      </c>
      <c r="K508" s="111"/>
      <c r="L508" s="118"/>
    </row>
    <row r="509" spans="1:12" ht="22.5">
      <c r="A509" s="233"/>
      <c r="B509" s="245"/>
      <c r="C509" s="13">
        <v>4410</v>
      </c>
      <c r="D509" s="7" t="s">
        <v>58</v>
      </c>
      <c r="E509" s="77">
        <v>5069.96</v>
      </c>
      <c r="F509" s="147"/>
      <c r="G509" s="77">
        <v>1000</v>
      </c>
      <c r="H509" s="77">
        <v>1000</v>
      </c>
      <c r="I509" s="77">
        <v>925.22</v>
      </c>
      <c r="J509" s="125">
        <f t="shared" si="52"/>
        <v>92.522</v>
      </c>
      <c r="K509" s="111"/>
      <c r="L509" s="118"/>
    </row>
    <row r="510" spans="1:12" ht="33.75">
      <c r="A510" s="233"/>
      <c r="B510" s="246"/>
      <c r="C510" s="13">
        <v>4440</v>
      </c>
      <c r="D510" s="7" t="s">
        <v>125</v>
      </c>
      <c r="E510" s="77">
        <v>4639.38</v>
      </c>
      <c r="F510" s="147"/>
      <c r="G510" s="77">
        <v>3700</v>
      </c>
      <c r="H510" s="77">
        <v>3700</v>
      </c>
      <c r="I510" s="77">
        <v>2688.62</v>
      </c>
      <c r="J510" s="125">
        <f t="shared" si="52"/>
        <v>72.66540540540541</v>
      </c>
      <c r="K510" s="111"/>
      <c r="L510" s="118"/>
    </row>
    <row r="511" spans="1:12" s="12" customFormat="1" ht="67.5" customHeight="1">
      <c r="A511" s="233"/>
      <c r="B511" s="96">
        <v>80153</v>
      </c>
      <c r="C511" s="21"/>
      <c r="D511" s="2" t="s">
        <v>258</v>
      </c>
      <c r="E511" s="82">
        <f>E512+E513+E514</f>
        <v>62755.520000000004</v>
      </c>
      <c r="F511" s="104"/>
      <c r="G511" s="82">
        <f>G512+G513+G514</f>
        <v>0</v>
      </c>
      <c r="H511" s="82">
        <f>H512+H513+H514</f>
        <v>41955.78</v>
      </c>
      <c r="I511" s="82">
        <f>I512+I513+I514</f>
        <v>41880.020000000004</v>
      </c>
      <c r="J511" s="102"/>
      <c r="K511" s="102"/>
      <c r="L511" s="109"/>
    </row>
    <row r="512" spans="1:12" ht="84.75" customHeight="1">
      <c r="A512" s="233"/>
      <c r="B512" s="96"/>
      <c r="C512" s="13">
        <v>2830</v>
      </c>
      <c r="D512" s="7" t="s">
        <v>259</v>
      </c>
      <c r="E512" s="77">
        <v>15987.74</v>
      </c>
      <c r="F512" s="147"/>
      <c r="G512" s="77"/>
      <c r="H512" s="77">
        <v>12429.45</v>
      </c>
      <c r="I512" s="77">
        <v>12429.45</v>
      </c>
      <c r="J512" s="125"/>
      <c r="K512" s="111"/>
      <c r="L512" s="118"/>
    </row>
    <row r="513" spans="1:12" ht="22.5">
      <c r="A513" s="233"/>
      <c r="B513" s="96"/>
      <c r="C513" s="13">
        <v>4210</v>
      </c>
      <c r="D513" s="7" t="s">
        <v>260</v>
      </c>
      <c r="E513" s="77">
        <v>3168.88</v>
      </c>
      <c r="F513" s="147"/>
      <c r="G513" s="77"/>
      <c r="H513" s="77">
        <v>1469.85</v>
      </c>
      <c r="I513" s="77">
        <v>1469.12</v>
      </c>
      <c r="J513" s="125"/>
      <c r="K513" s="111"/>
      <c r="L513" s="118"/>
    </row>
    <row r="514" spans="1:12" ht="24" customHeight="1">
      <c r="A514" s="233"/>
      <c r="B514" s="97"/>
      <c r="C514" s="13">
        <v>4240</v>
      </c>
      <c r="D514" s="7" t="s">
        <v>286</v>
      </c>
      <c r="E514" s="77">
        <v>43598.9</v>
      </c>
      <c r="F514" s="147"/>
      <c r="G514" s="77"/>
      <c r="H514" s="77">
        <v>28056.48</v>
      </c>
      <c r="I514" s="77">
        <v>27981.45</v>
      </c>
      <c r="J514" s="125"/>
      <c r="K514" s="111"/>
      <c r="L514" s="118"/>
    </row>
    <row r="515" spans="1:12" ht="21">
      <c r="A515" s="233"/>
      <c r="B515" s="232">
        <v>80195</v>
      </c>
      <c r="C515" s="21"/>
      <c r="D515" s="2" t="s">
        <v>25</v>
      </c>
      <c r="E515" s="76">
        <f>SUM(E516:E518)</f>
        <v>74185</v>
      </c>
      <c r="F515" s="138">
        <v>99</v>
      </c>
      <c r="G515" s="76">
        <f>SUM(G516:G518)</f>
        <v>79984</v>
      </c>
      <c r="H515" s="76">
        <f>SUM(H516:H518)</f>
        <v>79984</v>
      </c>
      <c r="I515" s="76">
        <f>SUM(I516:I518)</f>
        <v>79984</v>
      </c>
      <c r="J515" s="118">
        <f>(I515/H515)*100</f>
        <v>100</v>
      </c>
      <c r="K515" s="102">
        <f>(I515/E515)*100</f>
        <v>107.81694412617107</v>
      </c>
      <c r="L515" s="118">
        <f>(I515/$I$872)*100</f>
        <v>0.19795224853425522</v>
      </c>
    </row>
    <row r="516" spans="1:12" ht="22.5" hidden="1">
      <c r="A516" s="233"/>
      <c r="B516" s="233"/>
      <c r="C516" s="13">
        <v>4170</v>
      </c>
      <c r="D516" s="7" t="s">
        <v>29</v>
      </c>
      <c r="E516" s="77"/>
      <c r="F516" s="147">
        <v>0</v>
      </c>
      <c r="G516" s="77">
        <v>0</v>
      </c>
      <c r="H516" s="77">
        <v>0</v>
      </c>
      <c r="I516" s="77"/>
      <c r="J516" s="125" t="e">
        <f>(I516/H516)*100</f>
        <v>#DIV/0!</v>
      </c>
      <c r="K516" s="111"/>
      <c r="L516" s="120">
        <f>(I516/$I$872)*100</f>
        <v>0</v>
      </c>
    </row>
    <row r="517" spans="1:12" ht="22.5" hidden="1">
      <c r="A517" s="233"/>
      <c r="B517" s="233"/>
      <c r="C517" s="13">
        <v>4300</v>
      </c>
      <c r="D517" s="7" t="s">
        <v>19</v>
      </c>
      <c r="E517" s="77"/>
      <c r="F517" s="147">
        <v>0</v>
      </c>
      <c r="G517" s="77">
        <v>0</v>
      </c>
      <c r="H517" s="77">
        <v>0</v>
      </c>
      <c r="I517" s="77"/>
      <c r="J517" s="125" t="e">
        <f>(I517/H517)*100</f>
        <v>#DIV/0!</v>
      </c>
      <c r="K517" s="111"/>
      <c r="L517" s="120"/>
    </row>
    <row r="518" spans="1:12" ht="33.75">
      <c r="A518" s="233"/>
      <c r="B518" s="233"/>
      <c r="C518" s="13">
        <v>4440</v>
      </c>
      <c r="D518" s="7" t="s">
        <v>125</v>
      </c>
      <c r="E518" s="77">
        <v>74185</v>
      </c>
      <c r="F518" s="147">
        <v>100</v>
      </c>
      <c r="G518" s="77">
        <v>79984</v>
      </c>
      <c r="H518" s="77">
        <v>79984</v>
      </c>
      <c r="I518" s="77">
        <v>79984</v>
      </c>
      <c r="J518" s="125">
        <f>(I518/H518)*100</f>
        <v>100</v>
      </c>
      <c r="K518" s="111">
        <f>(I518/E518)*100</f>
        <v>107.81694412617107</v>
      </c>
      <c r="L518" s="118">
        <f>(I518/$I$872)*100</f>
        <v>0.19795224853425522</v>
      </c>
    </row>
    <row r="519" spans="1:12" ht="24" customHeight="1">
      <c r="A519" s="230" t="s">
        <v>85</v>
      </c>
      <c r="B519" s="2"/>
      <c r="C519" s="2"/>
      <c r="D519" s="2" t="s">
        <v>86</v>
      </c>
      <c r="E519" s="76">
        <f>E522+E527+E538+E520</f>
        <v>98098.92</v>
      </c>
      <c r="F519" s="138">
        <v>97.4</v>
      </c>
      <c r="G519" s="76">
        <f>G522+G527+G538+G520</f>
        <v>109061.18999999999</v>
      </c>
      <c r="H519" s="76">
        <f>H522+H527+H538+H520</f>
        <v>123480.66000000002</v>
      </c>
      <c r="I519" s="76">
        <f>I522+I527+I538+I520</f>
        <v>107364.37</v>
      </c>
      <c r="J519" s="118">
        <f>(I519/H519)*100</f>
        <v>86.94832858846073</v>
      </c>
      <c r="K519" s="102">
        <f>(I519/E519)*100</f>
        <v>109.44500714177077</v>
      </c>
      <c r="L519" s="118">
        <f>(I519/$I$872)*100</f>
        <v>0.26571587384931655</v>
      </c>
    </row>
    <row r="520" spans="1:12" ht="31.5" hidden="1">
      <c r="A520" s="235"/>
      <c r="B520" s="224">
        <v>85151</v>
      </c>
      <c r="C520" s="2"/>
      <c r="D520" s="2" t="s">
        <v>304</v>
      </c>
      <c r="E520" s="76">
        <f>E521</f>
        <v>0</v>
      </c>
      <c r="F520" s="138"/>
      <c r="G520" s="76">
        <f>G521</f>
        <v>0</v>
      </c>
      <c r="H520" s="76">
        <f>H521</f>
        <v>0</v>
      </c>
      <c r="I520" s="76">
        <f>I521</f>
        <v>0</v>
      </c>
      <c r="J520" s="118"/>
      <c r="K520" s="102"/>
      <c r="L520" s="118"/>
    </row>
    <row r="521" spans="1:12" ht="24" customHeight="1" hidden="1">
      <c r="A521" s="235"/>
      <c r="B521" s="247"/>
      <c r="C521" s="7">
        <v>4300</v>
      </c>
      <c r="D521" s="7" t="s">
        <v>19</v>
      </c>
      <c r="E521" s="79"/>
      <c r="F521" s="105"/>
      <c r="G521" s="79"/>
      <c r="H521" s="79"/>
      <c r="I521" s="79"/>
      <c r="J521" s="112"/>
      <c r="K521" s="111"/>
      <c r="L521" s="112"/>
    </row>
    <row r="522" spans="1:12" ht="23.25" customHeight="1">
      <c r="A522" s="235"/>
      <c r="B522" s="224">
        <v>85153</v>
      </c>
      <c r="C522" s="2"/>
      <c r="D522" s="2" t="s">
        <v>111</v>
      </c>
      <c r="E522" s="76">
        <f>E525+E526+E523+E524</f>
        <v>2459.95</v>
      </c>
      <c r="F522" s="138">
        <v>100</v>
      </c>
      <c r="G522" s="76">
        <f>G525+G526+G523+G524</f>
        <v>3000</v>
      </c>
      <c r="H522" s="76">
        <f>H525+H526+H523+H524</f>
        <v>6485</v>
      </c>
      <c r="I522" s="76">
        <f>I525+I526+I523+I524</f>
        <v>6218.5</v>
      </c>
      <c r="J522" s="118">
        <f>(I522/H522)*100</f>
        <v>95.8905165767155</v>
      </c>
      <c r="K522" s="102">
        <f>(I522/E522)*100</f>
        <v>252.78969084737497</v>
      </c>
      <c r="L522" s="120">
        <f>(I522/$I$872)*100</f>
        <v>0.015390153749628252</v>
      </c>
    </row>
    <row r="523" spans="1:12" ht="23.25" customHeight="1" hidden="1">
      <c r="A523" s="235"/>
      <c r="B523" s="240"/>
      <c r="C523" s="7">
        <v>3030</v>
      </c>
      <c r="D523" s="7" t="s">
        <v>57</v>
      </c>
      <c r="E523" s="79"/>
      <c r="F523" s="105">
        <v>0</v>
      </c>
      <c r="G523" s="79">
        <v>0</v>
      </c>
      <c r="H523" s="79"/>
      <c r="I523" s="79"/>
      <c r="J523" s="120"/>
      <c r="K523" s="111"/>
      <c r="L523" s="112"/>
    </row>
    <row r="524" spans="1:12" ht="23.25" customHeight="1" hidden="1">
      <c r="A524" s="235"/>
      <c r="B524" s="240"/>
      <c r="C524" s="7">
        <v>4170</v>
      </c>
      <c r="D524" s="7" t="s">
        <v>29</v>
      </c>
      <c r="E524" s="79"/>
      <c r="F524" s="105">
        <v>0</v>
      </c>
      <c r="G524" s="79">
        <v>0</v>
      </c>
      <c r="H524" s="79"/>
      <c r="I524" s="79"/>
      <c r="J524" s="120"/>
      <c r="K524" s="111"/>
      <c r="L524" s="112"/>
    </row>
    <row r="525" spans="1:12" ht="21" customHeight="1">
      <c r="A525" s="235"/>
      <c r="B525" s="240"/>
      <c r="C525" s="7">
        <v>4210</v>
      </c>
      <c r="D525" s="7" t="s">
        <v>14</v>
      </c>
      <c r="E525" s="77">
        <v>524.95</v>
      </c>
      <c r="F525" s="147">
        <v>0</v>
      </c>
      <c r="G525" s="77">
        <v>320</v>
      </c>
      <c r="H525" s="77">
        <v>320</v>
      </c>
      <c r="I525" s="77">
        <v>53.5</v>
      </c>
      <c r="J525" s="120"/>
      <c r="K525" s="111">
        <f>(I525/E525)*100</f>
        <v>10.191446804457566</v>
      </c>
      <c r="L525" s="120">
        <f aca="true" t="shared" si="53" ref="L525:L537">(I525/$I$872)*100</f>
        <v>0.00013240704761680654</v>
      </c>
    </row>
    <row r="526" spans="1:12" ht="20.25" customHeight="1">
      <c r="A526" s="235"/>
      <c r="B526" s="240"/>
      <c r="C526" s="7">
        <v>4300</v>
      </c>
      <c r="D526" s="7" t="s">
        <v>19</v>
      </c>
      <c r="E526" s="77">
        <v>1935</v>
      </c>
      <c r="F526" s="147">
        <v>100</v>
      </c>
      <c r="G526" s="77">
        <v>2680</v>
      </c>
      <c r="H526" s="77">
        <v>6165</v>
      </c>
      <c r="I526" s="77">
        <v>6165</v>
      </c>
      <c r="J526" s="125">
        <v>100</v>
      </c>
      <c r="K526" s="111">
        <f>(I526/E526)*100</f>
        <v>318.6046511627907</v>
      </c>
      <c r="L526" s="120">
        <f t="shared" si="53"/>
        <v>0.015257746702011446</v>
      </c>
    </row>
    <row r="527" spans="1:12" ht="21" customHeight="1">
      <c r="A527" s="235"/>
      <c r="B527" s="224">
        <v>85154</v>
      </c>
      <c r="C527" s="2"/>
      <c r="D527" s="2" t="s">
        <v>87</v>
      </c>
      <c r="E527" s="74">
        <f>SUM(E528:E537)</f>
        <v>95404.97</v>
      </c>
      <c r="F527" s="142">
        <v>97.4</v>
      </c>
      <c r="G527" s="74">
        <f>SUM(G528:G537)</f>
        <v>105790.18999999999</v>
      </c>
      <c r="H527" s="74">
        <f>SUM(H528:H537)</f>
        <v>116749.66000000002</v>
      </c>
      <c r="I527" s="74">
        <f>SUM(I528:I537)</f>
        <v>100899.87</v>
      </c>
      <c r="J527" s="118">
        <f>(I527/H527)*100</f>
        <v>86.42412320515535</v>
      </c>
      <c r="K527" s="102">
        <f>(I527/E527)*100</f>
        <v>105.75955319728101</v>
      </c>
      <c r="L527" s="112">
        <f t="shared" si="53"/>
        <v>0.24971689517045964</v>
      </c>
    </row>
    <row r="528" spans="1:12" ht="66.75" customHeight="1">
      <c r="A528" s="235"/>
      <c r="B528" s="231"/>
      <c r="C528" s="7">
        <v>2820</v>
      </c>
      <c r="D528" s="7" t="s">
        <v>195</v>
      </c>
      <c r="E528" s="77">
        <v>19571.5</v>
      </c>
      <c r="F528" s="147">
        <v>100</v>
      </c>
      <c r="G528" s="77">
        <v>20000</v>
      </c>
      <c r="H528" s="77">
        <v>20000</v>
      </c>
      <c r="I528" s="77">
        <v>18000</v>
      </c>
      <c r="J528" s="125">
        <f aca="true" t="shared" si="54" ref="J528:J540">(I528/H528)*100</f>
        <v>90</v>
      </c>
      <c r="K528" s="111">
        <f aca="true" t="shared" si="55" ref="K528:K536">(I528/E528)*100</f>
        <v>91.97046726106839</v>
      </c>
      <c r="L528" s="112">
        <f t="shared" si="53"/>
        <v>0.04454816555331809</v>
      </c>
    </row>
    <row r="529" spans="1:12" ht="22.5" customHeight="1" hidden="1">
      <c r="A529" s="235"/>
      <c r="B529" s="231"/>
      <c r="C529" s="7">
        <v>3030</v>
      </c>
      <c r="D529" s="7" t="s">
        <v>57</v>
      </c>
      <c r="E529" s="77">
        <v>0</v>
      </c>
      <c r="F529" s="147">
        <v>100</v>
      </c>
      <c r="G529" s="77">
        <v>0</v>
      </c>
      <c r="H529" s="77"/>
      <c r="I529" s="77">
        <v>0</v>
      </c>
      <c r="J529" s="125" t="e">
        <f t="shared" si="54"/>
        <v>#DIV/0!</v>
      </c>
      <c r="K529" s="111" t="e">
        <f t="shared" si="55"/>
        <v>#DIV/0!</v>
      </c>
      <c r="L529" s="112">
        <f t="shared" si="53"/>
        <v>0</v>
      </c>
    </row>
    <row r="530" spans="1:12" ht="21" customHeight="1">
      <c r="A530" s="235"/>
      <c r="B530" s="231"/>
      <c r="C530" s="7">
        <v>4010</v>
      </c>
      <c r="D530" s="7" t="s">
        <v>185</v>
      </c>
      <c r="E530" s="77">
        <v>8090</v>
      </c>
      <c r="F530" s="147">
        <v>95</v>
      </c>
      <c r="G530" s="77">
        <v>13905</v>
      </c>
      <c r="H530" s="77">
        <v>14565</v>
      </c>
      <c r="I530" s="77">
        <v>14246.31</v>
      </c>
      <c r="J530" s="125">
        <f t="shared" si="54"/>
        <v>97.8119464469619</v>
      </c>
      <c r="K530" s="111">
        <f t="shared" si="55"/>
        <v>176.09777503090234</v>
      </c>
      <c r="L530" s="112">
        <f t="shared" si="53"/>
        <v>0.035258165355771726</v>
      </c>
    </row>
    <row r="531" spans="1:12" ht="21" customHeight="1">
      <c r="A531" s="235"/>
      <c r="B531" s="231"/>
      <c r="C531" s="7">
        <v>4040</v>
      </c>
      <c r="D531" s="7" t="s">
        <v>56</v>
      </c>
      <c r="E531" s="77">
        <v>331.26</v>
      </c>
      <c r="F531" s="147">
        <v>100</v>
      </c>
      <c r="G531" s="77">
        <v>1071</v>
      </c>
      <c r="H531" s="77">
        <v>1071</v>
      </c>
      <c r="I531" s="77">
        <v>1071</v>
      </c>
      <c r="J531" s="125">
        <f t="shared" si="54"/>
        <v>100</v>
      </c>
      <c r="K531" s="111">
        <f t="shared" si="55"/>
        <v>323.31099438507516</v>
      </c>
      <c r="L531" s="112">
        <f t="shared" si="53"/>
        <v>0.0026506158504224263</v>
      </c>
    </row>
    <row r="532" spans="1:12" ht="20.25" customHeight="1">
      <c r="A532" s="235"/>
      <c r="B532" s="231"/>
      <c r="C532" s="7">
        <v>4110</v>
      </c>
      <c r="D532" s="7" t="s">
        <v>224</v>
      </c>
      <c r="E532" s="77">
        <v>2488.82</v>
      </c>
      <c r="F532" s="147">
        <v>96</v>
      </c>
      <c r="G532" s="77">
        <v>3818.71</v>
      </c>
      <c r="H532" s="77">
        <v>3932.06</v>
      </c>
      <c r="I532" s="77">
        <v>3058.59</v>
      </c>
      <c r="J532" s="125">
        <f t="shared" si="54"/>
        <v>77.78594426331237</v>
      </c>
      <c r="K532" s="111">
        <f t="shared" si="55"/>
        <v>122.89317829332775</v>
      </c>
      <c r="L532" s="112">
        <f t="shared" si="53"/>
        <v>0.007569698537762399</v>
      </c>
    </row>
    <row r="533" spans="1:12" ht="23.25" customHeight="1">
      <c r="A533" s="235"/>
      <c r="B533" s="231"/>
      <c r="C533" s="7">
        <v>4120</v>
      </c>
      <c r="D533" s="7" t="s">
        <v>60</v>
      </c>
      <c r="E533" s="77">
        <v>328.86</v>
      </c>
      <c r="F533" s="147">
        <v>100</v>
      </c>
      <c r="G533" s="77">
        <v>366.91</v>
      </c>
      <c r="H533" s="77">
        <v>382.98</v>
      </c>
      <c r="I533" s="77">
        <v>376.42</v>
      </c>
      <c r="J533" s="120">
        <f t="shared" si="54"/>
        <v>98.2871168207217</v>
      </c>
      <c r="K533" s="111">
        <f t="shared" si="55"/>
        <v>114.46208112874781</v>
      </c>
      <c r="L533" s="112">
        <f t="shared" si="53"/>
        <v>0.0009316011376433331</v>
      </c>
    </row>
    <row r="534" spans="1:12" ht="21.75" customHeight="1">
      <c r="A534" s="235"/>
      <c r="B534" s="231"/>
      <c r="C534" s="7">
        <v>4170</v>
      </c>
      <c r="D534" s="7" t="s">
        <v>29</v>
      </c>
      <c r="E534" s="77">
        <v>32875.28</v>
      </c>
      <c r="F534" s="147">
        <v>97.9</v>
      </c>
      <c r="G534" s="77">
        <v>40809</v>
      </c>
      <c r="H534" s="77">
        <v>33609</v>
      </c>
      <c r="I534" s="77">
        <v>30964.83</v>
      </c>
      <c r="J534" s="120">
        <f t="shared" si="54"/>
        <v>92.13255378023743</v>
      </c>
      <c r="K534" s="111">
        <f t="shared" si="55"/>
        <v>94.18879474182425</v>
      </c>
      <c r="L534" s="112">
        <f t="shared" si="53"/>
        <v>0.07663479850946393</v>
      </c>
    </row>
    <row r="535" spans="1:12" ht="23.25" customHeight="1">
      <c r="A535" s="235"/>
      <c r="B535" s="231"/>
      <c r="C535" s="7">
        <v>4210</v>
      </c>
      <c r="D535" s="7" t="s">
        <v>261</v>
      </c>
      <c r="E535" s="77">
        <v>1706.1</v>
      </c>
      <c r="F535" s="147">
        <v>91.4</v>
      </c>
      <c r="G535" s="77">
        <v>858.01</v>
      </c>
      <c r="H535" s="77">
        <v>3756.24</v>
      </c>
      <c r="I535" s="77">
        <v>992.61</v>
      </c>
      <c r="J535" s="120">
        <f t="shared" si="54"/>
        <v>26.425627755414993</v>
      </c>
      <c r="K535" s="111">
        <f t="shared" si="55"/>
        <v>58.18005978547565</v>
      </c>
      <c r="L535" s="112">
        <f t="shared" si="53"/>
        <v>0.0024566085894377264</v>
      </c>
    </row>
    <row r="536" spans="1:12" ht="22.5">
      <c r="A536" s="235"/>
      <c r="B536" s="231"/>
      <c r="C536" s="7">
        <v>4220</v>
      </c>
      <c r="D536" s="7" t="s">
        <v>155</v>
      </c>
      <c r="E536" s="77">
        <v>1165.99</v>
      </c>
      <c r="F536" s="147">
        <v>86.8</v>
      </c>
      <c r="G536" s="77">
        <v>1500</v>
      </c>
      <c r="H536" s="77">
        <v>48.8</v>
      </c>
      <c r="I536" s="77">
        <v>48.8</v>
      </c>
      <c r="J536" s="120">
        <f t="shared" si="54"/>
        <v>100</v>
      </c>
      <c r="K536" s="111">
        <f t="shared" si="55"/>
        <v>4.185284607929741</v>
      </c>
      <c r="L536" s="112">
        <f t="shared" si="53"/>
        <v>0.00012077502661121793</v>
      </c>
    </row>
    <row r="537" spans="1:12" ht="22.5">
      <c r="A537" s="235"/>
      <c r="B537" s="231"/>
      <c r="C537" s="7">
        <v>4300</v>
      </c>
      <c r="D537" s="7" t="s">
        <v>19</v>
      </c>
      <c r="E537" s="77">
        <v>28847.16</v>
      </c>
      <c r="F537" s="147">
        <v>96.9</v>
      </c>
      <c r="G537" s="77">
        <v>23461.56</v>
      </c>
      <c r="H537" s="77">
        <v>39384.58</v>
      </c>
      <c r="I537" s="77">
        <v>32141.31</v>
      </c>
      <c r="J537" s="120">
        <f t="shared" si="54"/>
        <v>81.60886824234255</v>
      </c>
      <c r="K537" s="111">
        <f>(I537/E537)*100</f>
        <v>111.41932169405932</v>
      </c>
      <c r="L537" s="112">
        <f t="shared" si="53"/>
        <v>0.0795464666100288</v>
      </c>
    </row>
    <row r="538" spans="1:12" ht="25.5" customHeight="1">
      <c r="A538" s="231"/>
      <c r="B538" s="226">
        <v>85195</v>
      </c>
      <c r="C538" s="21"/>
      <c r="D538" s="2" t="s">
        <v>89</v>
      </c>
      <c r="E538" s="74">
        <f>SUM(E539:E540)</f>
        <v>234</v>
      </c>
      <c r="F538" s="142">
        <v>82</v>
      </c>
      <c r="G538" s="74">
        <f>SUM(G539:G540)</f>
        <v>271</v>
      </c>
      <c r="H538" s="74">
        <f>SUM(H539:H540)</f>
        <v>246</v>
      </c>
      <c r="I538" s="74">
        <f>SUM(I539:I540)</f>
        <v>246</v>
      </c>
      <c r="J538" s="106">
        <f t="shared" si="54"/>
        <v>100</v>
      </c>
      <c r="K538" s="102">
        <f>(I538/E538)*100</f>
        <v>105.12820512820514</v>
      </c>
      <c r="L538" s="109"/>
    </row>
    <row r="539" spans="1:12" ht="25.5" customHeight="1">
      <c r="A539" s="231"/>
      <c r="B539" s="228"/>
      <c r="C539" s="13">
        <v>4210</v>
      </c>
      <c r="D539" s="7" t="s">
        <v>261</v>
      </c>
      <c r="E539" s="78">
        <v>6.2</v>
      </c>
      <c r="F539" s="145">
        <v>100</v>
      </c>
      <c r="G539" s="78">
        <v>68.2</v>
      </c>
      <c r="H539" s="78">
        <v>14.6</v>
      </c>
      <c r="I539" s="78">
        <v>14.6</v>
      </c>
      <c r="J539" s="111">
        <f t="shared" si="54"/>
        <v>100</v>
      </c>
      <c r="K539" s="102"/>
      <c r="L539" s="112"/>
    </row>
    <row r="540" spans="1:12" ht="20.25" customHeight="1">
      <c r="A540" s="227"/>
      <c r="B540" s="227"/>
      <c r="C540" s="8">
        <v>4300</v>
      </c>
      <c r="D540" s="7" t="s">
        <v>19</v>
      </c>
      <c r="E540" s="85">
        <v>227.8</v>
      </c>
      <c r="F540" s="151">
        <v>82</v>
      </c>
      <c r="G540" s="85">
        <v>202.8</v>
      </c>
      <c r="H540" s="85">
        <v>231.4</v>
      </c>
      <c r="I540" s="85">
        <v>231.4</v>
      </c>
      <c r="J540" s="111">
        <f t="shared" si="54"/>
        <v>100</v>
      </c>
      <c r="K540" s="111">
        <f>(I540/E540)*100</f>
        <v>101.5803336259877</v>
      </c>
      <c r="L540" s="112"/>
    </row>
    <row r="541" spans="1:12" ht="21.75" customHeight="1">
      <c r="A541" s="230" t="s">
        <v>90</v>
      </c>
      <c r="B541" s="2"/>
      <c r="C541" s="2"/>
      <c r="D541" s="2" t="s">
        <v>91</v>
      </c>
      <c r="E541" s="76">
        <f>E542+E544+E565+E567+E569+E576+E606+E623+E638+E574+E560+E598+E621</f>
        <v>2272853.44</v>
      </c>
      <c r="F541" s="138">
        <v>95.1</v>
      </c>
      <c r="G541" s="76">
        <f>G542+G544+G565+G567+G569+G576+G606+G623+G638+G574+G560+G598+G621</f>
        <v>4244859.09</v>
      </c>
      <c r="H541" s="76">
        <f>H542+H544+H565+H567+H569+H576+H606+H623+H638+H574+H560+H598+H621</f>
        <v>2391597.2100000004</v>
      </c>
      <c r="I541" s="76">
        <f>I542+I544+I565+I567+I569+I576+I606+I623+I638+I574+I560+I598+I621</f>
        <v>2343211.02</v>
      </c>
      <c r="J541" s="118">
        <f aca="true" t="shared" si="56" ref="J541:J559">(I541/H541)*100</f>
        <v>97.97682528656236</v>
      </c>
      <c r="K541" s="102">
        <f>(I541/E541)*100</f>
        <v>103.09556167422744</v>
      </c>
      <c r="L541" s="109">
        <f>(I541/$I$872)*100</f>
        <v>5.799208469184409</v>
      </c>
    </row>
    <row r="542" spans="1:12" ht="21">
      <c r="A542" s="235"/>
      <c r="B542" s="234">
        <v>85202</v>
      </c>
      <c r="C542" s="2"/>
      <c r="D542" s="2" t="s">
        <v>92</v>
      </c>
      <c r="E542" s="76">
        <f>E543</f>
        <v>488984.98</v>
      </c>
      <c r="F542" s="138">
        <v>99</v>
      </c>
      <c r="G542" s="76">
        <f>G543</f>
        <v>504606.9</v>
      </c>
      <c r="H542" s="76">
        <f>H543</f>
        <v>582493.9</v>
      </c>
      <c r="I542" s="76">
        <f>I543</f>
        <v>582484.25</v>
      </c>
      <c r="J542" s="106">
        <f t="shared" si="56"/>
        <v>99.99834333029067</v>
      </c>
      <c r="K542" s="102">
        <f>(I542/E542)*100</f>
        <v>119.12109243110085</v>
      </c>
      <c r="L542" s="109">
        <f>(I542/$I$872)*100</f>
        <v>1.4415891556222404</v>
      </c>
    </row>
    <row r="543" spans="1:12" ht="59.25" customHeight="1">
      <c r="A543" s="235"/>
      <c r="B543" s="234"/>
      <c r="C543" s="7">
        <v>4330</v>
      </c>
      <c r="D543" s="7" t="s">
        <v>205</v>
      </c>
      <c r="E543" s="77">
        <v>488984.98</v>
      </c>
      <c r="F543" s="147">
        <v>99</v>
      </c>
      <c r="G543" s="77">
        <v>504606.9</v>
      </c>
      <c r="H543" s="77">
        <v>582493.9</v>
      </c>
      <c r="I543" s="77">
        <v>582484.25</v>
      </c>
      <c r="J543" s="125">
        <f t="shared" si="56"/>
        <v>99.99834333029067</v>
      </c>
      <c r="K543" s="111">
        <f>(I543/E543)*100</f>
        <v>119.12109243110085</v>
      </c>
      <c r="L543" s="112">
        <f>(I543/$I$872)*100</f>
        <v>1.4415891556222404</v>
      </c>
    </row>
    <row r="544" spans="1:12" ht="18.75" customHeight="1">
      <c r="A544" s="235"/>
      <c r="B544" s="224">
        <v>85203</v>
      </c>
      <c r="C544" s="2"/>
      <c r="D544" s="2" t="s">
        <v>93</v>
      </c>
      <c r="E544" s="76">
        <f>SUM(E545:E559)</f>
        <v>48725.93</v>
      </c>
      <c r="F544" s="138">
        <v>96.9</v>
      </c>
      <c r="G544" s="76">
        <f>SUM(G545:G559)</f>
        <v>54467.04</v>
      </c>
      <c r="H544" s="76">
        <f>SUM(H545:H559)</f>
        <v>52877.350000000006</v>
      </c>
      <c r="I544" s="76">
        <f>SUM(I545:I559)</f>
        <v>51901.75000000001</v>
      </c>
      <c r="J544" s="118">
        <f t="shared" si="56"/>
        <v>98.15497561810493</v>
      </c>
      <c r="K544" s="102">
        <f>(I544/E544)*100</f>
        <v>106.51772064689172</v>
      </c>
      <c r="L544" s="118">
        <f>(I544/$I$872)*100</f>
        <v>0.12845154175038487</v>
      </c>
    </row>
    <row r="545" spans="1:12" ht="32.25" customHeight="1">
      <c r="A545" s="235"/>
      <c r="B545" s="240"/>
      <c r="C545" s="7">
        <v>3020</v>
      </c>
      <c r="D545" s="7" t="s">
        <v>122</v>
      </c>
      <c r="E545" s="77">
        <v>159.16</v>
      </c>
      <c r="F545" s="147">
        <v>97</v>
      </c>
      <c r="G545" s="77">
        <v>162.82</v>
      </c>
      <c r="H545" s="77">
        <v>162.82</v>
      </c>
      <c r="I545" s="77">
        <v>158.84</v>
      </c>
      <c r="J545" s="125">
        <f t="shared" si="56"/>
        <v>97.55558285222946</v>
      </c>
      <c r="K545" s="111"/>
      <c r="L545" s="120"/>
    </row>
    <row r="546" spans="1:12" ht="21.75" customHeight="1">
      <c r="A546" s="235"/>
      <c r="B546" s="240"/>
      <c r="C546" s="7">
        <v>4010</v>
      </c>
      <c r="D546" s="7" t="s">
        <v>55</v>
      </c>
      <c r="E546" s="77">
        <v>29962.85</v>
      </c>
      <c r="F546" s="147">
        <v>100</v>
      </c>
      <c r="G546" s="77">
        <v>33406.82</v>
      </c>
      <c r="H546" s="77">
        <v>31806.82</v>
      </c>
      <c r="I546" s="77">
        <v>31806.82</v>
      </c>
      <c r="J546" s="125">
        <f t="shared" si="56"/>
        <v>100</v>
      </c>
      <c r="K546" s="111"/>
      <c r="L546" s="120"/>
    </row>
    <row r="547" spans="1:12" ht="21.75" customHeight="1">
      <c r="A547" s="235"/>
      <c r="B547" s="240"/>
      <c r="C547" s="7">
        <v>4040</v>
      </c>
      <c r="D547" s="7" t="s">
        <v>56</v>
      </c>
      <c r="E547" s="77">
        <v>2215.1</v>
      </c>
      <c r="F547" s="147">
        <v>100</v>
      </c>
      <c r="G547" s="77">
        <v>2472.23</v>
      </c>
      <c r="H547" s="77">
        <v>2472.23</v>
      </c>
      <c r="I547" s="77">
        <v>2472.23</v>
      </c>
      <c r="J547" s="125">
        <f t="shared" si="56"/>
        <v>100</v>
      </c>
      <c r="K547" s="111"/>
      <c r="L547" s="120">
        <f aca="true" t="shared" si="57" ref="L547:L552">(I547/$I$872)*100</f>
        <v>0.006118517295882199</v>
      </c>
    </row>
    <row r="548" spans="1:12" ht="22.5">
      <c r="A548" s="235"/>
      <c r="B548" s="240"/>
      <c r="C548" s="7">
        <v>4110</v>
      </c>
      <c r="D548" s="7" t="s">
        <v>262</v>
      </c>
      <c r="E548" s="77">
        <v>5562.93</v>
      </c>
      <c r="F548" s="147">
        <v>100</v>
      </c>
      <c r="G548" s="77">
        <v>6178.37</v>
      </c>
      <c r="H548" s="77">
        <v>6178.37</v>
      </c>
      <c r="I548" s="77">
        <v>5902.85</v>
      </c>
      <c r="J548" s="125">
        <f t="shared" si="56"/>
        <v>95.54057138047737</v>
      </c>
      <c r="K548" s="111">
        <f aca="true" t="shared" si="58" ref="K548:K591">(I548/E548)*100</f>
        <v>106.11044899001065</v>
      </c>
      <c r="L548" s="120">
        <f t="shared" si="57"/>
        <v>0.014608952168689097</v>
      </c>
    </row>
    <row r="549" spans="1:12" ht="23.25" customHeight="1">
      <c r="A549" s="235"/>
      <c r="B549" s="240"/>
      <c r="C549" s="7">
        <v>4170</v>
      </c>
      <c r="D549" s="7" t="s">
        <v>29</v>
      </c>
      <c r="E549" s="77"/>
      <c r="F549" s="147">
        <v>0</v>
      </c>
      <c r="G549" s="77">
        <v>0</v>
      </c>
      <c r="H549" s="77">
        <v>0</v>
      </c>
      <c r="I549" s="77"/>
      <c r="J549" s="125"/>
      <c r="K549" s="111"/>
      <c r="L549" s="120">
        <f t="shared" si="57"/>
        <v>0</v>
      </c>
    </row>
    <row r="550" spans="1:12" ht="21.75" customHeight="1">
      <c r="A550" s="235"/>
      <c r="B550" s="240"/>
      <c r="C550" s="7">
        <v>4210</v>
      </c>
      <c r="D550" s="7" t="s">
        <v>14</v>
      </c>
      <c r="E550" s="77">
        <v>454.14</v>
      </c>
      <c r="F550" s="147">
        <v>49.1</v>
      </c>
      <c r="G550" s="77">
        <v>306.9</v>
      </c>
      <c r="H550" s="77">
        <v>716.9</v>
      </c>
      <c r="I550" s="77">
        <v>445.72</v>
      </c>
      <c r="J550" s="120">
        <f t="shared" si="56"/>
        <v>62.17324591993305</v>
      </c>
      <c r="K550" s="111">
        <f t="shared" si="58"/>
        <v>98.14594618399613</v>
      </c>
      <c r="L550" s="120">
        <f t="shared" si="57"/>
        <v>0.0011031115750236079</v>
      </c>
    </row>
    <row r="551" spans="1:12" ht="11.25">
      <c r="A551" s="235"/>
      <c r="B551" s="240"/>
      <c r="C551" s="7">
        <v>4260</v>
      </c>
      <c r="D551" s="7" t="s">
        <v>94</v>
      </c>
      <c r="E551" s="77">
        <v>5258.47</v>
      </c>
      <c r="F551" s="147">
        <v>93</v>
      </c>
      <c r="G551" s="77">
        <v>6409.21</v>
      </c>
      <c r="H551" s="77">
        <v>5781.28</v>
      </c>
      <c r="I551" s="77">
        <v>5440.09</v>
      </c>
      <c r="J551" s="125">
        <f t="shared" si="56"/>
        <v>94.09836575983174</v>
      </c>
      <c r="K551" s="111">
        <f t="shared" si="58"/>
        <v>103.45385634985081</v>
      </c>
      <c r="L551" s="120">
        <f t="shared" si="57"/>
        <v>0.013463668330275012</v>
      </c>
    </row>
    <row r="552" spans="1:12" ht="22.5" customHeight="1">
      <c r="A552" s="235"/>
      <c r="B552" s="240"/>
      <c r="C552" s="7">
        <v>4280</v>
      </c>
      <c r="D552" s="7" t="s">
        <v>63</v>
      </c>
      <c r="E552" s="77"/>
      <c r="F552" s="147">
        <v>0</v>
      </c>
      <c r="G552" s="77">
        <v>50</v>
      </c>
      <c r="H552" s="77">
        <v>50</v>
      </c>
      <c r="I552" s="77">
        <v>40</v>
      </c>
      <c r="J552" s="125">
        <f t="shared" si="56"/>
        <v>80</v>
      </c>
      <c r="K552" s="111"/>
      <c r="L552" s="120">
        <f t="shared" si="57"/>
        <v>9.899592345181798E-05</v>
      </c>
    </row>
    <row r="553" spans="1:12" ht="22.5">
      <c r="A553" s="235"/>
      <c r="B553" s="240"/>
      <c r="C553" s="7">
        <v>4300</v>
      </c>
      <c r="D553" s="7" t="s">
        <v>19</v>
      </c>
      <c r="E553" s="77">
        <v>762.69</v>
      </c>
      <c r="F553" s="147">
        <v>52.9</v>
      </c>
      <c r="G553" s="77">
        <v>1031.18</v>
      </c>
      <c r="H553" s="77">
        <v>1273.11</v>
      </c>
      <c r="I553" s="77">
        <v>1273.11</v>
      </c>
      <c r="J553" s="120">
        <f t="shared" si="56"/>
        <v>100</v>
      </c>
      <c r="K553" s="111">
        <f t="shared" si="58"/>
        <v>166.9236518113519</v>
      </c>
      <c r="L553" s="120">
        <f aca="true" t="shared" si="59" ref="L553:L559">(I553/$I$872)*100</f>
        <v>0.0031508175026435997</v>
      </c>
    </row>
    <row r="554" spans="1:12" ht="33.75">
      <c r="A554" s="235"/>
      <c r="B554" s="240"/>
      <c r="C554" s="7">
        <v>4360</v>
      </c>
      <c r="D554" s="7" t="s">
        <v>181</v>
      </c>
      <c r="E554" s="77">
        <v>309.53</v>
      </c>
      <c r="F554" s="147">
        <v>88.4</v>
      </c>
      <c r="G554" s="77">
        <v>317.78</v>
      </c>
      <c r="H554" s="77">
        <v>328.78</v>
      </c>
      <c r="I554" s="77">
        <v>325.93</v>
      </c>
      <c r="J554" s="120">
        <f t="shared" si="56"/>
        <v>99.13315895127441</v>
      </c>
      <c r="K554" s="111">
        <f t="shared" si="58"/>
        <v>105.29835557135013</v>
      </c>
      <c r="L554" s="120">
        <f t="shared" si="59"/>
        <v>0.000806643533266276</v>
      </c>
    </row>
    <row r="555" spans="1:12" ht="32.25" customHeight="1">
      <c r="A555" s="235"/>
      <c r="B555" s="240"/>
      <c r="C555" s="7">
        <v>4400</v>
      </c>
      <c r="D555" s="7" t="s">
        <v>199</v>
      </c>
      <c r="E555" s="77">
        <v>2567.4</v>
      </c>
      <c r="F555" s="147">
        <v>98</v>
      </c>
      <c r="G555" s="77">
        <v>2626.45</v>
      </c>
      <c r="H555" s="77">
        <v>2626.45</v>
      </c>
      <c r="I555" s="77">
        <v>2567.4</v>
      </c>
      <c r="J555" s="125">
        <f t="shared" si="56"/>
        <v>97.75171809857413</v>
      </c>
      <c r="K555" s="111">
        <f t="shared" si="58"/>
        <v>100</v>
      </c>
      <c r="L555" s="120">
        <f t="shared" si="59"/>
        <v>0.0063540533467549365</v>
      </c>
    </row>
    <row r="556" spans="1:12" ht="21" customHeight="1">
      <c r="A556" s="235"/>
      <c r="B556" s="240"/>
      <c r="C556" s="7">
        <v>4410</v>
      </c>
      <c r="D556" s="7" t="s">
        <v>58</v>
      </c>
      <c r="E556" s="77">
        <v>48</v>
      </c>
      <c r="F556" s="147">
        <v>89</v>
      </c>
      <c r="G556" s="77">
        <v>36.83</v>
      </c>
      <c r="H556" s="77">
        <v>1.83</v>
      </c>
      <c r="I556" s="77">
        <v>0</v>
      </c>
      <c r="J556" s="125">
        <f t="shared" si="56"/>
        <v>0</v>
      </c>
      <c r="K556" s="111">
        <f t="shared" si="58"/>
        <v>0</v>
      </c>
      <c r="L556" s="120">
        <f t="shared" si="59"/>
        <v>0</v>
      </c>
    </row>
    <row r="557" spans="1:12" ht="33.75">
      <c r="A557" s="235"/>
      <c r="B557" s="240"/>
      <c r="C557" s="7">
        <v>4440</v>
      </c>
      <c r="D557" s="7" t="s">
        <v>125</v>
      </c>
      <c r="E557" s="77">
        <v>1185.66</v>
      </c>
      <c r="F557" s="147">
        <v>100</v>
      </c>
      <c r="G557" s="77">
        <v>1212.93</v>
      </c>
      <c r="H557" s="77">
        <v>1246.76</v>
      </c>
      <c r="I557" s="77">
        <v>1246.76</v>
      </c>
      <c r="J557" s="125">
        <f t="shared" si="56"/>
        <v>100</v>
      </c>
      <c r="K557" s="111">
        <f t="shared" si="58"/>
        <v>105.15324798002798</v>
      </c>
      <c r="L557" s="120">
        <f t="shared" si="59"/>
        <v>0.0030856039380697145</v>
      </c>
    </row>
    <row r="558" spans="1:12" ht="43.5" customHeight="1">
      <c r="A558" s="235"/>
      <c r="B558" s="240"/>
      <c r="C558" s="7">
        <v>4520</v>
      </c>
      <c r="D558" s="7" t="s">
        <v>42</v>
      </c>
      <c r="E558" s="77">
        <v>240</v>
      </c>
      <c r="F558" s="147">
        <v>100</v>
      </c>
      <c r="G558" s="77">
        <v>245.52</v>
      </c>
      <c r="H558" s="77">
        <v>222</v>
      </c>
      <c r="I558" s="77">
        <v>222</v>
      </c>
      <c r="J558" s="125">
        <f t="shared" si="56"/>
        <v>100</v>
      </c>
      <c r="K558" s="111">
        <f t="shared" si="58"/>
        <v>92.5</v>
      </c>
      <c r="L558" s="120">
        <f t="shared" si="59"/>
        <v>0.0005494273751575898</v>
      </c>
    </row>
    <row r="559" spans="1:12" ht="43.5" customHeight="1">
      <c r="A559" s="235"/>
      <c r="B559" s="68"/>
      <c r="C559" s="7">
        <v>4700</v>
      </c>
      <c r="D559" s="7" t="s">
        <v>193</v>
      </c>
      <c r="E559" s="77">
        <v>0</v>
      </c>
      <c r="F559" s="147">
        <v>100</v>
      </c>
      <c r="G559" s="77">
        <v>10</v>
      </c>
      <c r="H559" s="77">
        <v>10</v>
      </c>
      <c r="I559" s="77">
        <v>0</v>
      </c>
      <c r="J559" s="125">
        <f t="shared" si="56"/>
        <v>0</v>
      </c>
      <c r="K559" s="111"/>
      <c r="L559" s="120">
        <f t="shared" si="59"/>
        <v>0</v>
      </c>
    </row>
    <row r="560" spans="1:12" ht="31.5">
      <c r="A560" s="235"/>
      <c r="B560" s="240">
        <v>85205</v>
      </c>
      <c r="C560" s="2"/>
      <c r="D560" s="2" t="s">
        <v>212</v>
      </c>
      <c r="E560" s="82">
        <f>E561+E563+E564+E562</f>
        <v>7543.14</v>
      </c>
      <c r="F560" s="104">
        <f>F561+F563+F564+F562</f>
        <v>0</v>
      </c>
      <c r="G560" s="82">
        <f>G561+G563+G564+G562</f>
        <v>14420.64</v>
      </c>
      <c r="H560" s="82">
        <f>H561+H563+H564+H562</f>
        <v>18420.64</v>
      </c>
      <c r="I560" s="82">
        <f>I561+I563+I564+I562</f>
        <v>12865.83</v>
      </c>
      <c r="J560" s="109"/>
      <c r="K560" s="102"/>
      <c r="L560" s="82"/>
    </row>
    <row r="561" spans="1:12" ht="22.5">
      <c r="A561" s="235"/>
      <c r="B561" s="240"/>
      <c r="C561" s="7">
        <v>4210</v>
      </c>
      <c r="D561" s="7" t="s">
        <v>14</v>
      </c>
      <c r="E561" s="79">
        <v>3162.54</v>
      </c>
      <c r="F561" s="105"/>
      <c r="G561" s="79">
        <v>3420.64</v>
      </c>
      <c r="H561" s="79">
        <v>681.79</v>
      </c>
      <c r="I561" s="79">
        <v>681.13</v>
      </c>
      <c r="J561" s="112"/>
      <c r="K561" s="111"/>
      <c r="L561" s="76"/>
    </row>
    <row r="562" spans="1:12" ht="22.5" hidden="1">
      <c r="A562" s="235"/>
      <c r="B562" s="240"/>
      <c r="C562" s="7">
        <v>4270</v>
      </c>
      <c r="D562" s="7" t="s">
        <v>17</v>
      </c>
      <c r="E562" s="79">
        <v>0</v>
      </c>
      <c r="F562" s="105"/>
      <c r="G562" s="79">
        <v>0</v>
      </c>
      <c r="H562" s="79">
        <v>0</v>
      </c>
      <c r="I562" s="79">
        <v>0</v>
      </c>
      <c r="J562" s="112"/>
      <c r="K562" s="111"/>
      <c r="L562" s="76"/>
    </row>
    <row r="563" spans="1:12" ht="22.5">
      <c r="A563" s="235"/>
      <c r="B563" s="240"/>
      <c r="C563" s="7">
        <v>4300</v>
      </c>
      <c r="D563" s="7" t="s">
        <v>19</v>
      </c>
      <c r="E563" s="79">
        <v>4380.6</v>
      </c>
      <c r="F563" s="105"/>
      <c r="G563" s="79">
        <v>8000</v>
      </c>
      <c r="H563" s="79">
        <v>16592.85</v>
      </c>
      <c r="I563" s="79">
        <v>11038.7</v>
      </c>
      <c r="J563" s="112"/>
      <c r="K563" s="111"/>
      <c r="L563" s="76"/>
    </row>
    <row r="564" spans="1:12" ht="45">
      <c r="A564" s="235"/>
      <c r="B564" s="247"/>
      <c r="C564" s="7">
        <v>4700</v>
      </c>
      <c r="D564" s="7" t="s">
        <v>193</v>
      </c>
      <c r="E564" s="79">
        <v>0</v>
      </c>
      <c r="F564" s="105"/>
      <c r="G564" s="79">
        <v>3000</v>
      </c>
      <c r="H564" s="79">
        <v>1146</v>
      </c>
      <c r="I564" s="79">
        <v>1146</v>
      </c>
      <c r="J564" s="112"/>
      <c r="K564" s="111"/>
      <c r="L564" s="76"/>
    </row>
    <row r="565" spans="1:12" ht="92.25" customHeight="1">
      <c r="A565" s="231"/>
      <c r="B565" s="234">
        <v>85213</v>
      </c>
      <c r="C565" s="2"/>
      <c r="D565" s="2" t="s">
        <v>263</v>
      </c>
      <c r="E565" s="76">
        <f>+E566</f>
        <v>42973.63</v>
      </c>
      <c r="F565" s="138">
        <v>99.7</v>
      </c>
      <c r="G565" s="76">
        <f>+G566</f>
        <v>48353</v>
      </c>
      <c r="H565" s="76">
        <f>+H566</f>
        <v>18005</v>
      </c>
      <c r="I565" s="76">
        <f>+I566</f>
        <v>17833.41</v>
      </c>
      <c r="J565" s="118">
        <f aca="true" t="shared" si="60" ref="J565:J597">(I565/H565)*100</f>
        <v>99.04698694806999</v>
      </c>
      <c r="K565" s="102">
        <f t="shared" si="58"/>
        <v>41.498495705389566</v>
      </c>
      <c r="L565" s="131">
        <f aca="true" t="shared" si="61" ref="L565:L573">(I565/$I$872)*100</f>
        <v>0.04413587228112213</v>
      </c>
    </row>
    <row r="566" spans="1:12" ht="24" customHeight="1">
      <c r="A566" s="231"/>
      <c r="B566" s="234"/>
      <c r="C566" s="7">
        <v>4130</v>
      </c>
      <c r="D566" s="7" t="s">
        <v>264</v>
      </c>
      <c r="E566" s="77">
        <v>42973.63</v>
      </c>
      <c r="F566" s="147">
        <v>99.7</v>
      </c>
      <c r="G566" s="77">
        <v>48353</v>
      </c>
      <c r="H566" s="77">
        <v>18005</v>
      </c>
      <c r="I566" s="77">
        <v>17833.41</v>
      </c>
      <c r="J566" s="120">
        <f t="shared" si="60"/>
        <v>99.04698694806999</v>
      </c>
      <c r="K566" s="111">
        <f t="shared" si="58"/>
        <v>41.498495705389566</v>
      </c>
      <c r="L566" s="122">
        <f t="shared" si="61"/>
        <v>0.04413587228112213</v>
      </c>
    </row>
    <row r="567" spans="1:12" ht="55.5" customHeight="1">
      <c r="A567" s="231"/>
      <c r="B567" s="224">
        <v>85214</v>
      </c>
      <c r="C567" s="7"/>
      <c r="D567" s="2" t="s">
        <v>265</v>
      </c>
      <c r="E567" s="76">
        <f>E568</f>
        <v>68130.46</v>
      </c>
      <c r="F567" s="138">
        <v>82.1</v>
      </c>
      <c r="G567" s="76">
        <f>G568</f>
        <v>78560.18</v>
      </c>
      <c r="H567" s="76">
        <f>H568</f>
        <v>76721.18</v>
      </c>
      <c r="I567" s="76">
        <f>I568</f>
        <v>67285.36</v>
      </c>
      <c r="J567" s="118">
        <f t="shared" si="60"/>
        <v>87.70115371009675</v>
      </c>
      <c r="K567" s="102">
        <f t="shared" si="58"/>
        <v>98.75958565375898</v>
      </c>
      <c r="L567" s="131">
        <f t="shared" si="61"/>
        <v>0.1665244086997004</v>
      </c>
    </row>
    <row r="568" spans="1:12" ht="13.5" customHeight="1">
      <c r="A568" s="231"/>
      <c r="B568" s="240"/>
      <c r="C568" s="7">
        <v>3110</v>
      </c>
      <c r="D568" s="7" t="s">
        <v>95</v>
      </c>
      <c r="E568" s="77">
        <v>68130.46</v>
      </c>
      <c r="F568" s="147">
        <v>82.1</v>
      </c>
      <c r="G568" s="77">
        <v>78560.18</v>
      </c>
      <c r="H568" s="77">
        <v>76721.18</v>
      </c>
      <c r="I568" s="77">
        <v>67285.36</v>
      </c>
      <c r="J568" s="120">
        <f t="shared" si="60"/>
        <v>87.70115371009675</v>
      </c>
      <c r="K568" s="111">
        <f t="shared" si="58"/>
        <v>98.75958565375898</v>
      </c>
      <c r="L568" s="122">
        <f t="shared" si="61"/>
        <v>0.1665244086997004</v>
      </c>
    </row>
    <row r="569" spans="1:12" ht="22.5" customHeight="1">
      <c r="A569" s="231"/>
      <c r="B569" s="224">
        <v>85215</v>
      </c>
      <c r="C569" s="2"/>
      <c r="D569" s="2" t="s">
        <v>96</v>
      </c>
      <c r="E569" s="76">
        <f>E570+E571+E573+E572</f>
        <v>78636.28000000001</v>
      </c>
      <c r="F569" s="138">
        <v>96.6</v>
      </c>
      <c r="G569" s="76">
        <f>G570+G571+G573+G572</f>
        <v>7670.000000000001</v>
      </c>
      <c r="H569" s="76">
        <f>H570+H571+H573+H572</f>
        <v>62372.84</v>
      </c>
      <c r="I569" s="76">
        <f>I570+I571+I573+I572</f>
        <v>61749.600000000006</v>
      </c>
      <c r="J569" s="118">
        <f t="shared" si="60"/>
        <v>99.00078303312789</v>
      </c>
      <c r="K569" s="102">
        <f t="shared" si="58"/>
        <v>78.52558640871618</v>
      </c>
      <c r="L569" s="122">
        <f t="shared" si="61"/>
        <v>0.15282396686950953</v>
      </c>
    </row>
    <row r="570" spans="1:12" ht="13.5" customHeight="1">
      <c r="A570" s="231"/>
      <c r="B570" s="240"/>
      <c r="C570" s="7">
        <v>3110</v>
      </c>
      <c r="D570" s="7" t="s">
        <v>78</v>
      </c>
      <c r="E570" s="77">
        <v>78496.55</v>
      </c>
      <c r="F570" s="147">
        <v>96.6</v>
      </c>
      <c r="G570" s="77">
        <v>7519.6</v>
      </c>
      <c r="H570" s="77">
        <v>62268.99</v>
      </c>
      <c r="I570" s="77">
        <v>61649.48</v>
      </c>
      <c r="J570" s="120">
        <f t="shared" si="60"/>
        <v>99.00510671523661</v>
      </c>
      <c r="K570" s="111">
        <f t="shared" si="58"/>
        <v>78.53782108895231</v>
      </c>
      <c r="L570" s="122">
        <f t="shared" si="61"/>
        <v>0.1525761800731096</v>
      </c>
    </row>
    <row r="571" spans="1:12" ht="22.5">
      <c r="A571" s="231"/>
      <c r="B571" s="239"/>
      <c r="C571" s="7">
        <v>4210</v>
      </c>
      <c r="D571" s="7" t="s">
        <v>14</v>
      </c>
      <c r="E571" s="77">
        <v>2.66</v>
      </c>
      <c r="F571" s="147">
        <v>71.2</v>
      </c>
      <c r="G571" s="77">
        <v>2.7</v>
      </c>
      <c r="H571" s="77">
        <v>0.4</v>
      </c>
      <c r="I571" s="77">
        <v>0</v>
      </c>
      <c r="J571" s="120">
        <f t="shared" si="60"/>
        <v>0</v>
      </c>
      <c r="K571" s="111">
        <f t="shared" si="58"/>
        <v>0</v>
      </c>
      <c r="L571" s="122">
        <f t="shared" si="61"/>
        <v>0</v>
      </c>
    </row>
    <row r="572" spans="1:12" ht="20.25" customHeight="1">
      <c r="A572" s="231"/>
      <c r="B572" s="239"/>
      <c r="C572" s="7">
        <v>4300</v>
      </c>
      <c r="D572" s="7" t="s">
        <v>19</v>
      </c>
      <c r="E572" s="77">
        <v>137.07</v>
      </c>
      <c r="F572" s="147">
        <v>96.3</v>
      </c>
      <c r="G572" s="77">
        <v>147.1</v>
      </c>
      <c r="H572" s="77">
        <v>102.85</v>
      </c>
      <c r="I572" s="77">
        <v>100.12</v>
      </c>
      <c r="J572" s="120">
        <f t="shared" si="60"/>
        <v>97.34564900340303</v>
      </c>
      <c r="K572" s="111">
        <f t="shared" si="58"/>
        <v>73.04297074487489</v>
      </c>
      <c r="L572" s="122">
        <f t="shared" si="61"/>
        <v>0.0002477867963999004</v>
      </c>
    </row>
    <row r="573" spans="1:12" ht="33.75">
      <c r="A573" s="231"/>
      <c r="B573" s="239"/>
      <c r="C573" s="7">
        <v>4360</v>
      </c>
      <c r="D573" s="7" t="s">
        <v>181</v>
      </c>
      <c r="E573" s="77">
        <v>0</v>
      </c>
      <c r="F573" s="147">
        <v>100</v>
      </c>
      <c r="G573" s="77">
        <v>0.6</v>
      </c>
      <c r="H573" s="77">
        <v>0.6</v>
      </c>
      <c r="I573" s="77">
        <v>0</v>
      </c>
      <c r="J573" s="120">
        <f t="shared" si="60"/>
        <v>0</v>
      </c>
      <c r="K573" s="111">
        <v>0</v>
      </c>
      <c r="L573" s="122">
        <f t="shared" si="61"/>
        <v>0</v>
      </c>
    </row>
    <row r="574" spans="1:12" s="12" customFormat="1" ht="12.75" customHeight="1">
      <c r="A574" s="231"/>
      <c r="B574" s="43">
        <v>85216</v>
      </c>
      <c r="C574" s="2"/>
      <c r="D574" s="2" t="s">
        <v>151</v>
      </c>
      <c r="E574" s="82">
        <f>E575</f>
        <v>210232.95</v>
      </c>
      <c r="F574" s="104">
        <v>98.3</v>
      </c>
      <c r="G574" s="82">
        <f>G575</f>
        <v>186583</v>
      </c>
      <c r="H574" s="82">
        <f>H575</f>
        <v>202203</v>
      </c>
      <c r="I574" s="82">
        <f>I575</f>
        <v>200836.07</v>
      </c>
      <c r="J574" s="118">
        <f t="shared" si="60"/>
        <v>99.32398134547955</v>
      </c>
      <c r="K574" s="102">
        <f t="shared" si="58"/>
        <v>95.53025346407402</v>
      </c>
      <c r="L574" s="109">
        <f aca="true" t="shared" si="62" ref="L574:L588">(I574/$I$872)*100</f>
        <v>0.497048805302099</v>
      </c>
    </row>
    <row r="575" spans="1:12" ht="12" customHeight="1">
      <c r="A575" s="231"/>
      <c r="B575" s="43"/>
      <c r="C575" s="7">
        <v>3110</v>
      </c>
      <c r="D575" s="7" t="s">
        <v>78</v>
      </c>
      <c r="E575" s="77">
        <v>210232.95</v>
      </c>
      <c r="F575" s="147">
        <v>98.3</v>
      </c>
      <c r="G575" s="77">
        <v>186583</v>
      </c>
      <c r="H575" s="77">
        <v>202203</v>
      </c>
      <c r="I575" s="77">
        <v>200836.07</v>
      </c>
      <c r="J575" s="112">
        <f t="shared" si="60"/>
        <v>99.32398134547955</v>
      </c>
      <c r="K575" s="111">
        <f t="shared" si="58"/>
        <v>95.53025346407402</v>
      </c>
      <c r="L575" s="112">
        <f t="shared" si="62"/>
        <v>0.497048805302099</v>
      </c>
    </row>
    <row r="576" spans="1:12" ht="21">
      <c r="A576" s="231"/>
      <c r="B576" s="224">
        <v>85219</v>
      </c>
      <c r="C576" s="2"/>
      <c r="D576" s="2" t="s">
        <v>97</v>
      </c>
      <c r="E576" s="76">
        <f>SUM(E577:E597)</f>
        <v>695673.9800000001</v>
      </c>
      <c r="F576" s="138">
        <v>94.7</v>
      </c>
      <c r="G576" s="76">
        <f>SUM(G577:G597)</f>
        <v>814652.84</v>
      </c>
      <c r="H576" s="76">
        <f>SUM(H577:H597)</f>
        <v>831817.63</v>
      </c>
      <c r="I576" s="76">
        <f>SUM(I577:I597)</f>
        <v>821282.8699999999</v>
      </c>
      <c r="J576" s="118">
        <f t="shared" si="60"/>
        <v>98.73352528005445</v>
      </c>
      <c r="K576" s="102">
        <f t="shared" si="58"/>
        <v>118.05571195863898</v>
      </c>
      <c r="L576" s="109">
        <f t="shared" si="62"/>
        <v>2.032591403270234</v>
      </c>
    </row>
    <row r="577" spans="1:12" ht="33.75">
      <c r="A577" s="231"/>
      <c r="B577" s="240"/>
      <c r="C577" s="7">
        <v>3020</v>
      </c>
      <c r="D577" s="7" t="s">
        <v>122</v>
      </c>
      <c r="E577" s="77">
        <v>4235.52</v>
      </c>
      <c r="F577" s="147">
        <v>100</v>
      </c>
      <c r="G577" s="77">
        <v>6069</v>
      </c>
      <c r="H577" s="77">
        <v>5269</v>
      </c>
      <c r="I577" s="77">
        <v>5163.44</v>
      </c>
      <c r="J577" s="125">
        <f t="shared" si="60"/>
        <v>97.99658379199089</v>
      </c>
      <c r="K577" s="111">
        <f t="shared" si="58"/>
        <v>121.90805379268659</v>
      </c>
      <c r="L577" s="112">
        <f t="shared" si="62"/>
        <v>0.012778987774701375</v>
      </c>
    </row>
    <row r="578" spans="1:12" ht="22.5">
      <c r="A578" s="231"/>
      <c r="B578" s="240"/>
      <c r="C578" s="7">
        <v>4010</v>
      </c>
      <c r="D578" s="7" t="s">
        <v>55</v>
      </c>
      <c r="E578" s="77">
        <v>442987.47</v>
      </c>
      <c r="F578" s="147">
        <v>98.5</v>
      </c>
      <c r="G578" s="77">
        <v>524824.04</v>
      </c>
      <c r="H578" s="77">
        <v>556553.41</v>
      </c>
      <c r="I578" s="77">
        <v>555856.59</v>
      </c>
      <c r="J578" s="120">
        <f t="shared" si="60"/>
        <v>99.87479728136064</v>
      </c>
      <c r="K578" s="111">
        <f t="shared" si="58"/>
        <v>125.47907732017794</v>
      </c>
      <c r="L578" s="112">
        <f t="shared" si="62"/>
        <v>1.3756884108457144</v>
      </c>
    </row>
    <row r="579" spans="1:12" ht="24" customHeight="1">
      <c r="A579" s="231"/>
      <c r="B579" s="240"/>
      <c r="C579" s="7">
        <v>4040</v>
      </c>
      <c r="D579" s="7" t="s">
        <v>56</v>
      </c>
      <c r="E579" s="77">
        <v>36779.48</v>
      </c>
      <c r="F579" s="147">
        <v>100</v>
      </c>
      <c r="G579" s="77">
        <v>38285.17</v>
      </c>
      <c r="H579" s="77">
        <v>36242.1</v>
      </c>
      <c r="I579" s="77">
        <v>36242.1</v>
      </c>
      <c r="J579" s="125">
        <f t="shared" si="60"/>
        <v>100</v>
      </c>
      <c r="K579" s="111">
        <f t="shared" si="58"/>
        <v>98.5389135463579</v>
      </c>
      <c r="L579" s="112">
        <f t="shared" si="62"/>
        <v>0.08969550393332831</v>
      </c>
    </row>
    <row r="580" spans="1:12" ht="33.75">
      <c r="A580" s="231"/>
      <c r="B580" s="240"/>
      <c r="C580" s="7">
        <v>4110</v>
      </c>
      <c r="D580" s="7" t="s">
        <v>224</v>
      </c>
      <c r="E580" s="77">
        <v>82430.56</v>
      </c>
      <c r="F580" s="147">
        <v>92</v>
      </c>
      <c r="G580" s="77">
        <v>102477.81</v>
      </c>
      <c r="H580" s="77">
        <v>95866.87</v>
      </c>
      <c r="I580" s="77">
        <v>93126.68</v>
      </c>
      <c r="J580" s="125">
        <f t="shared" si="60"/>
        <v>97.14167157016809</v>
      </c>
      <c r="K580" s="111">
        <f t="shared" si="58"/>
        <v>112.97591572834152</v>
      </c>
      <c r="L580" s="112">
        <f t="shared" si="62"/>
        <v>0.23047904211504872</v>
      </c>
    </row>
    <row r="581" spans="1:12" ht="22.5">
      <c r="A581" s="231"/>
      <c r="B581" s="240"/>
      <c r="C581" s="7">
        <v>4120</v>
      </c>
      <c r="D581" s="7" t="s">
        <v>60</v>
      </c>
      <c r="E581" s="77">
        <v>7651.13</v>
      </c>
      <c r="F581" s="147">
        <v>85.8</v>
      </c>
      <c r="G581" s="77">
        <v>13591.84</v>
      </c>
      <c r="H581" s="77">
        <v>9723.67</v>
      </c>
      <c r="I581" s="77">
        <v>8989.41</v>
      </c>
      <c r="J581" s="120">
        <f t="shared" si="60"/>
        <v>92.4487359196682</v>
      </c>
      <c r="K581" s="111">
        <f t="shared" si="58"/>
        <v>117.49127253098561</v>
      </c>
      <c r="L581" s="112">
        <f t="shared" si="62"/>
        <v>0.022247873605925176</v>
      </c>
    </row>
    <row r="582" spans="1:12" ht="22.5">
      <c r="A582" s="231"/>
      <c r="B582" s="240"/>
      <c r="C582" s="7">
        <v>4170</v>
      </c>
      <c r="D582" s="7" t="s">
        <v>29</v>
      </c>
      <c r="E582" s="77">
        <v>1500</v>
      </c>
      <c r="F582" s="147">
        <v>0</v>
      </c>
      <c r="G582" s="77">
        <v>21000</v>
      </c>
      <c r="H582" s="77">
        <v>15420</v>
      </c>
      <c r="I582" s="77">
        <v>15420</v>
      </c>
      <c r="J582" s="125">
        <f t="shared" si="60"/>
        <v>100</v>
      </c>
      <c r="K582" s="111"/>
      <c r="L582" s="112">
        <f t="shared" si="62"/>
        <v>0.03816292849067583</v>
      </c>
    </row>
    <row r="583" spans="1:12" ht="20.25" customHeight="1">
      <c r="A583" s="231"/>
      <c r="B583" s="240"/>
      <c r="C583" s="7">
        <v>4210</v>
      </c>
      <c r="D583" s="7" t="s">
        <v>14</v>
      </c>
      <c r="E583" s="77">
        <v>30357.8</v>
      </c>
      <c r="F583" s="147">
        <v>75.3</v>
      </c>
      <c r="G583" s="77">
        <v>26491.41</v>
      </c>
      <c r="H583" s="77">
        <v>19317.4</v>
      </c>
      <c r="I583" s="77">
        <v>14889.4</v>
      </c>
      <c r="J583" s="120">
        <f t="shared" si="60"/>
        <v>77.07766055473303</v>
      </c>
      <c r="K583" s="111">
        <f t="shared" si="58"/>
        <v>49.04637358438359</v>
      </c>
      <c r="L583" s="112">
        <f t="shared" si="62"/>
        <v>0.036849747566087464</v>
      </c>
    </row>
    <row r="584" spans="1:12" ht="11.25">
      <c r="A584" s="231"/>
      <c r="B584" s="240"/>
      <c r="C584" s="7">
        <v>4260</v>
      </c>
      <c r="D584" s="7" t="s">
        <v>15</v>
      </c>
      <c r="E584" s="77">
        <v>17914.2</v>
      </c>
      <c r="F584" s="147">
        <v>68.3</v>
      </c>
      <c r="G584" s="77">
        <v>17311</v>
      </c>
      <c r="H584" s="77">
        <v>18057.02</v>
      </c>
      <c r="I584" s="77">
        <v>18057.02</v>
      </c>
      <c r="J584" s="120">
        <f t="shared" si="60"/>
        <v>100</v>
      </c>
      <c r="K584" s="111">
        <f t="shared" si="58"/>
        <v>100.79724464391377</v>
      </c>
      <c r="L584" s="112">
        <f t="shared" si="62"/>
        <v>0.04468928424219866</v>
      </c>
    </row>
    <row r="585" spans="1:12" ht="22.5">
      <c r="A585" s="231"/>
      <c r="B585" s="240"/>
      <c r="C585" s="7">
        <v>4270</v>
      </c>
      <c r="D585" s="7" t="s">
        <v>17</v>
      </c>
      <c r="E585" s="77">
        <v>3747.2</v>
      </c>
      <c r="F585" s="147">
        <v>96.3</v>
      </c>
      <c r="G585" s="77">
        <v>1000</v>
      </c>
      <c r="H585" s="77">
        <v>1000</v>
      </c>
      <c r="I585" s="77">
        <v>842</v>
      </c>
      <c r="J585" s="120">
        <f t="shared" si="60"/>
        <v>84.2</v>
      </c>
      <c r="K585" s="111">
        <f t="shared" si="58"/>
        <v>22.47011101622545</v>
      </c>
      <c r="L585" s="112">
        <f t="shared" si="62"/>
        <v>0.0020838641886607684</v>
      </c>
    </row>
    <row r="586" spans="1:12" ht="22.5">
      <c r="A586" s="231"/>
      <c r="B586" s="240"/>
      <c r="C586" s="7">
        <v>4280</v>
      </c>
      <c r="D586" s="7" t="s">
        <v>63</v>
      </c>
      <c r="E586" s="77">
        <v>280</v>
      </c>
      <c r="F586" s="147">
        <v>91</v>
      </c>
      <c r="G586" s="77">
        <v>286.44</v>
      </c>
      <c r="H586" s="77">
        <v>286.44</v>
      </c>
      <c r="I586" s="77">
        <v>160</v>
      </c>
      <c r="J586" s="125">
        <f t="shared" si="60"/>
        <v>55.85812037424941</v>
      </c>
      <c r="K586" s="111">
        <f t="shared" si="58"/>
        <v>57.14285714285714</v>
      </c>
      <c r="L586" s="112">
        <f t="shared" si="62"/>
        <v>0.0003959836938072719</v>
      </c>
    </row>
    <row r="587" spans="1:12" ht="11.25">
      <c r="A587" s="231"/>
      <c r="B587" s="240"/>
      <c r="C587" s="7">
        <v>4300</v>
      </c>
      <c r="D587" s="7" t="s">
        <v>88</v>
      </c>
      <c r="E587" s="77">
        <v>27445.26</v>
      </c>
      <c r="F587" s="147">
        <v>80</v>
      </c>
      <c r="G587" s="77">
        <v>25188.99</v>
      </c>
      <c r="H587" s="77">
        <v>32054.9</v>
      </c>
      <c r="I587" s="77">
        <v>32054.9</v>
      </c>
      <c r="J587" s="125">
        <f t="shared" si="60"/>
        <v>100</v>
      </c>
      <c r="K587" s="111">
        <f t="shared" si="58"/>
        <v>116.79575999644385</v>
      </c>
      <c r="L587" s="112">
        <f t="shared" si="62"/>
        <v>0.07933261066639201</v>
      </c>
    </row>
    <row r="588" spans="1:12" ht="34.5" customHeight="1">
      <c r="A588" s="231"/>
      <c r="B588" s="240"/>
      <c r="C588" s="7">
        <v>4360</v>
      </c>
      <c r="D588" s="7" t="s">
        <v>237</v>
      </c>
      <c r="E588" s="77">
        <v>2291.15</v>
      </c>
      <c r="F588" s="147">
        <v>58</v>
      </c>
      <c r="G588" s="77">
        <v>2397.13</v>
      </c>
      <c r="H588" s="77">
        <v>2397.13</v>
      </c>
      <c r="I588" s="77">
        <v>1758.21</v>
      </c>
      <c r="J588" s="125">
        <f t="shared" si="60"/>
        <v>73.3464601419197</v>
      </c>
      <c r="K588" s="111">
        <f t="shared" si="58"/>
        <v>76.73919210876635</v>
      </c>
      <c r="L588" s="109">
        <f t="shared" si="62"/>
        <v>0.004351390564305523</v>
      </c>
    </row>
    <row r="589" spans="1:12" ht="44.25" customHeight="1" hidden="1">
      <c r="A589" s="231"/>
      <c r="B589" s="240"/>
      <c r="C589" s="7">
        <v>4390</v>
      </c>
      <c r="D589" s="7" t="s">
        <v>266</v>
      </c>
      <c r="E589" s="77"/>
      <c r="F589" s="147">
        <v>0</v>
      </c>
      <c r="G589" s="77">
        <v>0</v>
      </c>
      <c r="H589" s="77">
        <v>0</v>
      </c>
      <c r="I589" s="77"/>
      <c r="J589" s="125"/>
      <c r="K589" s="111"/>
      <c r="L589" s="109"/>
    </row>
    <row r="590" spans="1:12" ht="40.5" customHeight="1">
      <c r="A590" s="231"/>
      <c r="B590" s="240"/>
      <c r="C590" s="7">
        <v>4400</v>
      </c>
      <c r="D590" s="7" t="s">
        <v>199</v>
      </c>
      <c r="E590" s="77">
        <v>13317</v>
      </c>
      <c r="F590" s="147">
        <v>100</v>
      </c>
      <c r="G590" s="77">
        <v>12695.93</v>
      </c>
      <c r="H590" s="77">
        <v>15400.37</v>
      </c>
      <c r="I590" s="77">
        <v>15400.37</v>
      </c>
      <c r="J590" s="125">
        <f t="shared" si="60"/>
        <v>100</v>
      </c>
      <c r="K590" s="111">
        <f t="shared" si="58"/>
        <v>115.64443943831193</v>
      </c>
      <c r="L590" s="109"/>
    </row>
    <row r="591" spans="1:12" ht="22.5">
      <c r="A591" s="231"/>
      <c r="B591" s="240"/>
      <c r="C591" s="7">
        <v>4410</v>
      </c>
      <c r="D591" s="7" t="s">
        <v>58</v>
      </c>
      <c r="E591" s="77">
        <v>345.51</v>
      </c>
      <c r="F591" s="147">
        <v>97.7</v>
      </c>
      <c r="G591" s="77">
        <v>306.9</v>
      </c>
      <c r="H591" s="77">
        <v>72</v>
      </c>
      <c r="I591" s="77">
        <v>63</v>
      </c>
      <c r="J591" s="120">
        <f t="shared" si="60"/>
        <v>87.5</v>
      </c>
      <c r="K591" s="111">
        <f t="shared" si="58"/>
        <v>18.23391508205262</v>
      </c>
      <c r="L591" s="109"/>
    </row>
    <row r="592" spans="1:12" ht="22.5" customHeight="1">
      <c r="A592" s="231"/>
      <c r="B592" s="240"/>
      <c r="C592" s="7">
        <v>4420</v>
      </c>
      <c r="D592" s="7" t="s">
        <v>59</v>
      </c>
      <c r="E592" s="77">
        <v>0</v>
      </c>
      <c r="F592" s="147">
        <v>0</v>
      </c>
      <c r="G592" s="77">
        <v>20</v>
      </c>
      <c r="H592" s="77">
        <v>20</v>
      </c>
      <c r="I592" s="77">
        <v>0</v>
      </c>
      <c r="J592" s="120">
        <f t="shared" si="60"/>
        <v>0</v>
      </c>
      <c r="K592" s="111"/>
      <c r="L592" s="109"/>
    </row>
    <row r="593" spans="1:12" ht="13.5" customHeight="1">
      <c r="A593" s="231"/>
      <c r="B593" s="240"/>
      <c r="C593" s="7">
        <v>4430</v>
      </c>
      <c r="D593" s="7" t="s">
        <v>32</v>
      </c>
      <c r="E593" s="77">
        <v>1184.43</v>
      </c>
      <c r="F593" s="147">
        <v>39.5</v>
      </c>
      <c r="G593" s="77">
        <v>1240.89</v>
      </c>
      <c r="H593" s="77">
        <v>1240.89</v>
      </c>
      <c r="I593" s="77">
        <v>1143.38</v>
      </c>
      <c r="J593" s="120">
        <f t="shared" si="60"/>
        <v>92.14193038867265</v>
      </c>
      <c r="K593" s="111">
        <f aca="true" t="shared" si="63" ref="K593:K640">(I593/E593)*100</f>
        <v>96.53419788421435</v>
      </c>
      <c r="L593" s="109"/>
    </row>
    <row r="594" spans="1:12" ht="33.75">
      <c r="A594" s="231"/>
      <c r="B594" s="240"/>
      <c r="C594" s="7">
        <v>4440</v>
      </c>
      <c r="D594" s="7" t="s">
        <v>125</v>
      </c>
      <c r="E594" s="77">
        <v>12985.91</v>
      </c>
      <c r="F594" s="147">
        <v>100</v>
      </c>
      <c r="G594" s="77">
        <v>13284.59</v>
      </c>
      <c r="H594" s="77">
        <v>13988.99</v>
      </c>
      <c r="I594" s="77">
        <v>13988.99</v>
      </c>
      <c r="J594" s="125">
        <f t="shared" si="60"/>
        <v>100</v>
      </c>
      <c r="K594" s="111">
        <f t="shared" si="63"/>
        <v>107.72437203091658</v>
      </c>
      <c r="L594" s="109"/>
    </row>
    <row r="595" spans="1:12" ht="45">
      <c r="A595" s="231"/>
      <c r="B595" s="240"/>
      <c r="C595" s="7">
        <v>4520</v>
      </c>
      <c r="D595" s="7" t="s">
        <v>42</v>
      </c>
      <c r="E595" s="77">
        <v>2400</v>
      </c>
      <c r="F595" s="147">
        <v>100</v>
      </c>
      <c r="G595" s="77">
        <v>2455.2</v>
      </c>
      <c r="H595" s="77">
        <v>1410</v>
      </c>
      <c r="I595" s="77">
        <v>1266</v>
      </c>
      <c r="J595" s="125">
        <f t="shared" si="60"/>
        <v>89.7872340425532</v>
      </c>
      <c r="K595" s="111">
        <f t="shared" si="63"/>
        <v>52.75</v>
      </c>
      <c r="L595" s="109"/>
    </row>
    <row r="596" spans="1:12" ht="33" customHeight="1">
      <c r="A596" s="231"/>
      <c r="B596" s="240"/>
      <c r="C596" s="7">
        <v>4610</v>
      </c>
      <c r="D596" s="7" t="s">
        <v>136</v>
      </c>
      <c r="E596" s="77">
        <v>0</v>
      </c>
      <c r="F596" s="147">
        <v>91</v>
      </c>
      <c r="G596" s="77">
        <v>100</v>
      </c>
      <c r="H596" s="77">
        <v>100</v>
      </c>
      <c r="I596" s="77">
        <v>0</v>
      </c>
      <c r="J596" s="125">
        <f t="shared" si="60"/>
        <v>0</v>
      </c>
      <c r="K596" s="111"/>
      <c r="L596" s="109"/>
    </row>
    <row r="597" spans="1:12" ht="33" customHeight="1">
      <c r="A597" s="231"/>
      <c r="B597" s="240"/>
      <c r="C597" s="7">
        <v>4700</v>
      </c>
      <c r="D597" s="7" t="s">
        <v>255</v>
      </c>
      <c r="E597" s="77">
        <v>7821.36</v>
      </c>
      <c r="F597" s="147">
        <v>97</v>
      </c>
      <c r="G597" s="77">
        <v>5626.5</v>
      </c>
      <c r="H597" s="77">
        <v>7397.44</v>
      </c>
      <c r="I597" s="77">
        <v>6861.38</v>
      </c>
      <c r="J597" s="125">
        <f t="shared" si="60"/>
        <v>92.75343902755549</v>
      </c>
      <c r="K597" s="111">
        <f t="shared" si="63"/>
        <v>87.72617549889023</v>
      </c>
      <c r="L597" s="109"/>
    </row>
    <row r="598" spans="1:12" ht="63.75" customHeight="1">
      <c r="A598" s="231"/>
      <c r="B598" s="240">
        <v>85220</v>
      </c>
      <c r="C598" s="7"/>
      <c r="D598" s="2" t="s">
        <v>213</v>
      </c>
      <c r="E598" s="82">
        <f>E605</f>
        <v>85650</v>
      </c>
      <c r="F598" s="104"/>
      <c r="G598" s="82">
        <f>SUM(G599:G605)</f>
        <v>16109.74</v>
      </c>
      <c r="H598" s="82">
        <f>SUM(H599:H605)</f>
        <v>0</v>
      </c>
      <c r="I598" s="82">
        <f>SUM(I599:I605)</f>
        <v>0</v>
      </c>
      <c r="J598" s="102"/>
      <c r="K598" s="102"/>
      <c r="L598" s="109"/>
    </row>
    <row r="599" spans="1:12" ht="33.75">
      <c r="A599" s="231"/>
      <c r="B599" s="240"/>
      <c r="C599" s="13">
        <v>4110</v>
      </c>
      <c r="D599" s="7" t="s">
        <v>224</v>
      </c>
      <c r="E599" s="79"/>
      <c r="F599" s="105"/>
      <c r="G599" s="79">
        <v>1670.34</v>
      </c>
      <c r="H599" s="79"/>
      <c r="I599" s="79"/>
      <c r="J599" s="111"/>
      <c r="K599" s="111"/>
      <c r="L599" s="112"/>
    </row>
    <row r="600" spans="1:12" ht="22.5">
      <c r="A600" s="231"/>
      <c r="B600" s="240"/>
      <c r="C600" s="13">
        <v>4170</v>
      </c>
      <c r="D600" s="7" t="s">
        <v>29</v>
      </c>
      <c r="E600" s="79"/>
      <c r="F600" s="105"/>
      <c r="G600" s="79">
        <v>9700</v>
      </c>
      <c r="H600" s="79"/>
      <c r="I600" s="79"/>
      <c r="J600" s="111"/>
      <c r="K600" s="111"/>
      <c r="L600" s="112"/>
    </row>
    <row r="601" spans="1:12" ht="11.25">
      <c r="A601" s="231"/>
      <c r="B601" s="240"/>
      <c r="C601" s="13">
        <v>4260</v>
      </c>
      <c r="D601" s="7" t="s">
        <v>15</v>
      </c>
      <c r="E601" s="79"/>
      <c r="F601" s="105"/>
      <c r="G601" s="79">
        <v>1800</v>
      </c>
      <c r="H601" s="79"/>
      <c r="I601" s="79"/>
      <c r="J601" s="111"/>
      <c r="K601" s="111"/>
      <c r="L601" s="112"/>
    </row>
    <row r="602" spans="1:12" ht="13.5" customHeight="1">
      <c r="A602" s="231"/>
      <c r="B602" s="240"/>
      <c r="C602" s="13">
        <v>4300</v>
      </c>
      <c r="D602" s="7" t="s">
        <v>19</v>
      </c>
      <c r="E602" s="79"/>
      <c r="F602" s="105"/>
      <c r="G602" s="79">
        <v>974.4</v>
      </c>
      <c r="H602" s="79"/>
      <c r="I602" s="79"/>
      <c r="J602" s="111"/>
      <c r="K602" s="111"/>
      <c r="L602" s="112"/>
    </row>
    <row r="603" spans="1:12" ht="39" customHeight="1">
      <c r="A603" s="231"/>
      <c r="B603" s="240"/>
      <c r="C603" s="13">
        <v>4400</v>
      </c>
      <c r="D603" s="7" t="s">
        <v>199</v>
      </c>
      <c r="E603" s="79"/>
      <c r="F603" s="105"/>
      <c r="G603" s="79">
        <v>1605</v>
      </c>
      <c r="H603" s="79"/>
      <c r="I603" s="79"/>
      <c r="J603" s="111"/>
      <c r="K603" s="111"/>
      <c r="L603" s="112"/>
    </row>
    <row r="604" spans="1:12" ht="45">
      <c r="A604" s="231"/>
      <c r="B604" s="240"/>
      <c r="C604" s="13">
        <v>4520</v>
      </c>
      <c r="D604" s="7" t="s">
        <v>42</v>
      </c>
      <c r="E604" s="79"/>
      <c r="F604" s="105"/>
      <c r="G604" s="79">
        <v>360</v>
      </c>
      <c r="H604" s="79"/>
      <c r="I604" s="79"/>
      <c r="J604" s="111"/>
      <c r="K604" s="111"/>
      <c r="L604" s="112"/>
    </row>
    <row r="605" spans="1:12" ht="23.25" customHeight="1">
      <c r="A605" s="231"/>
      <c r="B605" s="247"/>
      <c r="C605" s="13">
        <v>6050</v>
      </c>
      <c r="D605" s="7" t="s">
        <v>183</v>
      </c>
      <c r="E605" s="79">
        <v>85650</v>
      </c>
      <c r="F605" s="105"/>
      <c r="G605" s="79">
        <v>0</v>
      </c>
      <c r="H605" s="79">
        <v>0</v>
      </c>
      <c r="I605" s="79">
        <v>0</v>
      </c>
      <c r="J605" s="111"/>
      <c r="K605" s="111"/>
      <c r="L605" s="112"/>
    </row>
    <row r="606" spans="1:12" ht="31.5">
      <c r="A606" s="231"/>
      <c r="B606" s="224">
        <v>85228</v>
      </c>
      <c r="C606" s="2"/>
      <c r="D606" s="2" t="s">
        <v>315</v>
      </c>
      <c r="E606" s="76">
        <f>SUM(E607:E620)</f>
        <v>209997.86</v>
      </c>
      <c r="F606" s="138">
        <v>95.6</v>
      </c>
      <c r="G606" s="76">
        <f>SUM(G607:G620)</f>
        <v>273340.17000000004</v>
      </c>
      <c r="H606" s="76">
        <f>SUM(H607:H620)</f>
        <v>292880.4400000001</v>
      </c>
      <c r="I606" s="76">
        <f>SUM(I607:I620)</f>
        <v>282737.00000000006</v>
      </c>
      <c r="J606" s="118">
        <f aca="true" t="shared" si="64" ref="J606:J612">(I606/H606)*100</f>
        <v>96.53666185423647</v>
      </c>
      <c r="K606" s="102">
        <f t="shared" si="63"/>
        <v>134.63803869239433</v>
      </c>
      <c r="L606" s="109">
        <f>(I606/$I$872)*100</f>
        <v>0.6997452602249167</v>
      </c>
    </row>
    <row r="607" spans="1:12" ht="31.5" customHeight="1">
      <c r="A607" s="231"/>
      <c r="B607" s="240"/>
      <c r="C607" s="7">
        <v>3020</v>
      </c>
      <c r="D607" s="7" t="s">
        <v>122</v>
      </c>
      <c r="E607" s="77">
        <v>3227.55</v>
      </c>
      <c r="F607" s="147">
        <v>100</v>
      </c>
      <c r="G607" s="77">
        <v>3580.5</v>
      </c>
      <c r="H607" s="77">
        <v>3580.5</v>
      </c>
      <c r="I607" s="77">
        <v>3394.37</v>
      </c>
      <c r="J607" s="120">
        <f t="shared" si="64"/>
        <v>94.80156402737047</v>
      </c>
      <c r="K607" s="111">
        <f t="shared" si="63"/>
        <v>105.16862635745379</v>
      </c>
      <c r="L607" s="123">
        <f>(I607/$I$872)*100</f>
        <v>0.008400719817178685</v>
      </c>
    </row>
    <row r="608" spans="1:12" ht="23.25" customHeight="1">
      <c r="A608" s="231"/>
      <c r="B608" s="240"/>
      <c r="C608" s="7">
        <v>3030</v>
      </c>
      <c r="D608" s="7" t="s">
        <v>57</v>
      </c>
      <c r="E608" s="77">
        <v>64</v>
      </c>
      <c r="F608" s="147">
        <v>11.9</v>
      </c>
      <c r="G608" s="77">
        <v>500</v>
      </c>
      <c r="H608" s="77">
        <v>0</v>
      </c>
      <c r="I608" s="77">
        <v>0</v>
      </c>
      <c r="J608" s="120">
        <v>0</v>
      </c>
      <c r="K608" s="111">
        <f t="shared" si="63"/>
        <v>0</v>
      </c>
      <c r="L608" s="123"/>
    </row>
    <row r="609" spans="1:12" ht="22.5">
      <c r="A609" s="231"/>
      <c r="B609" s="240"/>
      <c r="C609" s="7">
        <v>4010</v>
      </c>
      <c r="D609" s="7" t="s">
        <v>55</v>
      </c>
      <c r="E609" s="77">
        <v>124804.72</v>
      </c>
      <c r="F609" s="147">
        <v>97.6</v>
      </c>
      <c r="G609" s="77">
        <v>181354.22</v>
      </c>
      <c r="H609" s="77">
        <v>192377.16</v>
      </c>
      <c r="I609" s="77">
        <v>192377.16</v>
      </c>
      <c r="J609" s="120">
        <f t="shared" si="64"/>
        <v>100</v>
      </c>
      <c r="K609" s="111">
        <f t="shared" si="63"/>
        <v>154.14253563487023</v>
      </c>
      <c r="L609" s="123">
        <f aca="true" t="shared" si="65" ref="L609:L614">(I609/$I$872)*100</f>
        <v>0.47611386513095355</v>
      </c>
    </row>
    <row r="610" spans="1:12" ht="22.5" customHeight="1">
      <c r="A610" s="231"/>
      <c r="B610" s="240"/>
      <c r="C610" s="7">
        <v>4040</v>
      </c>
      <c r="D610" s="7" t="s">
        <v>56</v>
      </c>
      <c r="E610" s="77">
        <v>8689.41</v>
      </c>
      <c r="F610" s="147">
        <v>100</v>
      </c>
      <c r="G610" s="77">
        <v>10080.92</v>
      </c>
      <c r="H610" s="77">
        <v>10018.59</v>
      </c>
      <c r="I610" s="77">
        <v>10018.59</v>
      </c>
      <c r="J610" s="125">
        <f t="shared" si="64"/>
        <v>100</v>
      </c>
      <c r="K610" s="111">
        <f t="shared" si="63"/>
        <v>115.29655062886894</v>
      </c>
      <c r="L610" s="123">
        <f t="shared" si="65"/>
        <v>0.024794989218378728</v>
      </c>
    </row>
    <row r="611" spans="1:12" ht="33.75">
      <c r="A611" s="231"/>
      <c r="B611" s="240"/>
      <c r="C611" s="7">
        <v>4110</v>
      </c>
      <c r="D611" s="7" t="s">
        <v>224</v>
      </c>
      <c r="E611" s="77">
        <v>25491.66</v>
      </c>
      <c r="F611" s="147">
        <v>100</v>
      </c>
      <c r="G611" s="77">
        <v>36409.13</v>
      </c>
      <c r="H611" s="77">
        <v>38823.88</v>
      </c>
      <c r="I611" s="77">
        <v>31242.93</v>
      </c>
      <c r="J611" s="120">
        <f t="shared" si="64"/>
        <v>80.4734869363907</v>
      </c>
      <c r="K611" s="111">
        <f t="shared" si="63"/>
        <v>122.56137889803959</v>
      </c>
      <c r="L611" s="123">
        <f t="shared" si="65"/>
        <v>0.0773230676672627</v>
      </c>
    </row>
    <row r="612" spans="1:12" ht="22.5" customHeight="1">
      <c r="A612" s="231"/>
      <c r="B612" s="240"/>
      <c r="C612" s="7">
        <v>4120</v>
      </c>
      <c r="D612" s="7" t="s">
        <v>60</v>
      </c>
      <c r="E612" s="77">
        <v>2125.73</v>
      </c>
      <c r="F612" s="147">
        <v>99.9</v>
      </c>
      <c r="G612" s="77">
        <v>3386.58</v>
      </c>
      <c r="H612" s="77">
        <v>3730.14</v>
      </c>
      <c r="I612" s="77">
        <v>3535.46</v>
      </c>
      <c r="J612" s="120">
        <f t="shared" si="64"/>
        <v>94.78089294235605</v>
      </c>
      <c r="K612" s="111">
        <f t="shared" si="63"/>
        <v>166.31745329839632</v>
      </c>
      <c r="L612" s="123">
        <f t="shared" si="65"/>
        <v>0.00874990318817411</v>
      </c>
    </row>
    <row r="613" spans="1:12" ht="25.5" customHeight="1">
      <c r="A613" s="231"/>
      <c r="B613" s="240"/>
      <c r="C613" s="7">
        <v>4170</v>
      </c>
      <c r="D613" s="7" t="s">
        <v>29</v>
      </c>
      <c r="E613" s="77">
        <v>19315.86</v>
      </c>
      <c r="F613" s="147">
        <v>65.8</v>
      </c>
      <c r="G613" s="77">
        <v>10000</v>
      </c>
      <c r="H613" s="77">
        <v>16000</v>
      </c>
      <c r="I613" s="77">
        <v>14646.86</v>
      </c>
      <c r="J613" s="120">
        <f aca="true" t="shared" si="66" ref="J613:J634">(I613/H613)*100</f>
        <v>91.542875</v>
      </c>
      <c r="K613" s="111">
        <f t="shared" si="63"/>
        <v>75.82815365197304</v>
      </c>
      <c r="L613" s="123">
        <f t="shared" si="65"/>
        <v>0.036249485784237374</v>
      </c>
    </row>
    <row r="614" spans="1:12" ht="20.25" customHeight="1">
      <c r="A614" s="231"/>
      <c r="B614" s="240"/>
      <c r="C614" s="7">
        <v>4210</v>
      </c>
      <c r="D614" s="7" t="s">
        <v>14</v>
      </c>
      <c r="E614" s="77">
        <v>5488.91</v>
      </c>
      <c r="F614" s="147">
        <v>0</v>
      </c>
      <c r="G614" s="77">
        <v>200</v>
      </c>
      <c r="H614" s="77">
        <v>536.53</v>
      </c>
      <c r="I614" s="77">
        <v>381.53</v>
      </c>
      <c r="J614" s="120">
        <f t="shared" si="66"/>
        <v>71.11065550854565</v>
      </c>
      <c r="K614" s="111"/>
      <c r="L614" s="123">
        <f t="shared" si="65"/>
        <v>0.0009442478668643027</v>
      </c>
    </row>
    <row r="615" spans="1:12" ht="20.25" customHeight="1">
      <c r="A615" s="231"/>
      <c r="B615" s="240"/>
      <c r="C615" s="7">
        <v>4280</v>
      </c>
      <c r="D615" s="7" t="s">
        <v>63</v>
      </c>
      <c r="E615" s="77">
        <v>200</v>
      </c>
      <c r="F615" s="147">
        <v>100</v>
      </c>
      <c r="G615" s="77">
        <v>245.52</v>
      </c>
      <c r="H615" s="77">
        <v>245.52</v>
      </c>
      <c r="I615" s="77">
        <v>210</v>
      </c>
      <c r="J615" s="120">
        <f t="shared" si="66"/>
        <v>85.5327468230694</v>
      </c>
      <c r="K615" s="111">
        <f t="shared" si="63"/>
        <v>105</v>
      </c>
      <c r="L615" s="123"/>
    </row>
    <row r="616" spans="1:12" ht="12" customHeight="1">
      <c r="A616" s="231"/>
      <c r="B616" s="240"/>
      <c r="C616" s="7">
        <v>4300</v>
      </c>
      <c r="D616" s="7" t="s">
        <v>19</v>
      </c>
      <c r="E616" s="77">
        <v>0</v>
      </c>
      <c r="F616" s="147">
        <v>0</v>
      </c>
      <c r="G616" s="77">
        <v>61.9</v>
      </c>
      <c r="H616" s="77">
        <v>61.9</v>
      </c>
      <c r="I616" s="77">
        <v>0</v>
      </c>
      <c r="J616" s="120">
        <f t="shared" si="66"/>
        <v>0</v>
      </c>
      <c r="K616" s="111"/>
      <c r="L616" s="123"/>
    </row>
    <row r="617" spans="1:12" ht="33.75" customHeight="1">
      <c r="A617" s="231"/>
      <c r="B617" s="240"/>
      <c r="C617" s="7">
        <v>4360</v>
      </c>
      <c r="D617" s="7" t="s">
        <v>237</v>
      </c>
      <c r="E617" s="77">
        <v>3520</v>
      </c>
      <c r="F617" s="147"/>
      <c r="G617" s="77">
        <v>7680</v>
      </c>
      <c r="H617" s="77">
        <v>7680</v>
      </c>
      <c r="I617" s="77">
        <v>7680</v>
      </c>
      <c r="J617" s="120">
        <f t="shared" si="66"/>
        <v>100</v>
      </c>
      <c r="K617" s="111"/>
      <c r="L617" s="123"/>
    </row>
    <row r="618" spans="1:12" ht="22.5" customHeight="1">
      <c r="A618" s="231"/>
      <c r="B618" s="240"/>
      <c r="C618" s="7">
        <v>4410</v>
      </c>
      <c r="D618" s="7" t="s">
        <v>58</v>
      </c>
      <c r="E618" s="77">
        <v>10764.21</v>
      </c>
      <c r="F618" s="147">
        <v>93.7</v>
      </c>
      <c r="G618" s="77">
        <v>12000</v>
      </c>
      <c r="H618" s="77">
        <v>11717.49</v>
      </c>
      <c r="I618" s="77">
        <v>11145.51</v>
      </c>
      <c r="J618" s="120">
        <f t="shared" si="66"/>
        <v>95.11857914963016</v>
      </c>
      <c r="K618" s="111">
        <f t="shared" si="63"/>
        <v>103.54229432536155</v>
      </c>
      <c r="L618" s="123">
        <f>(I618/$I$872)*100</f>
        <v>0.0275840013697868</v>
      </c>
    </row>
    <row r="619" spans="1:12" ht="33.75">
      <c r="A619" s="231"/>
      <c r="B619" s="240"/>
      <c r="C619" s="7">
        <v>4440</v>
      </c>
      <c r="D619" s="7" t="s">
        <v>125</v>
      </c>
      <c r="E619" s="77">
        <v>6125.81</v>
      </c>
      <c r="F619" s="147">
        <v>100</v>
      </c>
      <c r="G619" s="77">
        <v>7657.26</v>
      </c>
      <c r="H619" s="77">
        <v>7924.59</v>
      </c>
      <c r="I619" s="77">
        <v>7924.59</v>
      </c>
      <c r="J619" s="120">
        <f t="shared" si="66"/>
        <v>100</v>
      </c>
      <c r="K619" s="111">
        <f t="shared" si="63"/>
        <v>129.36395350165938</v>
      </c>
      <c r="L619" s="123">
        <f>(I619/$I$872)*100</f>
        <v>0.019612552625676058</v>
      </c>
    </row>
    <row r="620" spans="1:12" ht="37.5" customHeight="1">
      <c r="A620" s="231"/>
      <c r="B620" s="251"/>
      <c r="C620" s="7">
        <v>4700</v>
      </c>
      <c r="D620" s="7" t="s">
        <v>255</v>
      </c>
      <c r="E620" s="77">
        <v>180</v>
      </c>
      <c r="F620" s="147">
        <v>100</v>
      </c>
      <c r="G620" s="77">
        <v>184.14</v>
      </c>
      <c r="H620" s="77">
        <v>184.14</v>
      </c>
      <c r="I620" s="77">
        <v>180</v>
      </c>
      <c r="J620" s="125">
        <f t="shared" si="66"/>
        <v>97.75171065493646</v>
      </c>
      <c r="K620" s="111">
        <f t="shared" si="63"/>
        <v>100</v>
      </c>
      <c r="L620" s="123">
        <f>(I620/$I$872)*100</f>
        <v>0.0004454816555331809</v>
      </c>
    </row>
    <row r="621" spans="1:12" s="12" customFormat="1" ht="21">
      <c r="A621" s="231"/>
      <c r="B621" s="63">
        <v>85230</v>
      </c>
      <c r="C621" s="2"/>
      <c r="D621" s="2" t="s">
        <v>201</v>
      </c>
      <c r="E621" s="82">
        <f>E622</f>
        <v>178725.53</v>
      </c>
      <c r="F621" s="104">
        <v>99</v>
      </c>
      <c r="G621" s="82">
        <f>G622</f>
        <v>206930</v>
      </c>
      <c r="H621" s="82">
        <f>H622</f>
        <v>208430</v>
      </c>
      <c r="I621" s="82">
        <f>I622</f>
        <v>208398.45</v>
      </c>
      <c r="J621" s="102">
        <f t="shared" si="66"/>
        <v>99.98486302355708</v>
      </c>
      <c r="K621" s="102"/>
      <c r="L621" s="121"/>
    </row>
    <row r="622" spans="1:12" ht="11.25">
      <c r="A622" s="231"/>
      <c r="B622" s="71"/>
      <c r="C622" s="7">
        <v>3110</v>
      </c>
      <c r="D622" s="7" t="s">
        <v>78</v>
      </c>
      <c r="E622" s="77">
        <v>178725.53</v>
      </c>
      <c r="F622" s="147">
        <v>99</v>
      </c>
      <c r="G622" s="77">
        <v>206930</v>
      </c>
      <c r="H622" s="77">
        <v>208430</v>
      </c>
      <c r="I622" s="77">
        <v>208398.45</v>
      </c>
      <c r="J622" s="125">
        <f t="shared" si="66"/>
        <v>99.98486302355708</v>
      </c>
      <c r="K622" s="111"/>
      <c r="L622" s="123"/>
    </row>
    <row r="623" spans="1:12" ht="21">
      <c r="A623" s="231"/>
      <c r="B623" s="234">
        <v>85232</v>
      </c>
      <c r="C623" s="2"/>
      <c r="D623" s="2" t="s">
        <v>267</v>
      </c>
      <c r="E623" s="76">
        <f>SUM(E624:E637)</f>
        <v>16881.280000000002</v>
      </c>
      <c r="F623" s="138">
        <v>78.6</v>
      </c>
      <c r="G623" s="76">
        <f>SUM(G624:G637)</f>
        <v>23933.58</v>
      </c>
      <c r="H623" s="76">
        <f>SUM(H624:H637)</f>
        <v>26723.230000000003</v>
      </c>
      <c r="I623" s="76">
        <f>SUM(I624:I637)</f>
        <v>25790.339999999997</v>
      </c>
      <c r="J623" s="118">
        <f t="shared" si="66"/>
        <v>96.50906720482514</v>
      </c>
      <c r="K623" s="102">
        <f t="shared" si="63"/>
        <v>152.77478958941498</v>
      </c>
      <c r="L623" s="131">
        <f>(I623/$I$872)*100</f>
        <v>0.06382846311090898</v>
      </c>
    </row>
    <row r="624" spans="1:12" ht="33" customHeight="1">
      <c r="A624" s="231"/>
      <c r="B624" s="234"/>
      <c r="C624" s="7">
        <v>3020</v>
      </c>
      <c r="D624" s="7" t="s">
        <v>122</v>
      </c>
      <c r="E624" s="77">
        <v>162.2</v>
      </c>
      <c r="F624" s="147">
        <v>33.2</v>
      </c>
      <c r="G624" s="77">
        <v>237.78</v>
      </c>
      <c r="H624" s="77">
        <v>237.78</v>
      </c>
      <c r="I624" s="77">
        <v>163.46</v>
      </c>
      <c r="J624" s="120">
        <f t="shared" si="66"/>
        <v>68.74421734376315</v>
      </c>
      <c r="K624" s="111">
        <f t="shared" si="63"/>
        <v>100.77681874229347</v>
      </c>
      <c r="L624" s="122"/>
    </row>
    <row r="625" spans="1:12" ht="25.5" customHeight="1">
      <c r="A625" s="231"/>
      <c r="B625" s="234"/>
      <c r="C625" s="7">
        <v>4010</v>
      </c>
      <c r="D625" s="7" t="s">
        <v>55</v>
      </c>
      <c r="E625" s="77">
        <v>8090</v>
      </c>
      <c r="F625" s="147">
        <v>79.3</v>
      </c>
      <c r="G625" s="77">
        <v>12905</v>
      </c>
      <c r="H625" s="77">
        <v>15185.69</v>
      </c>
      <c r="I625" s="77">
        <v>15185.69</v>
      </c>
      <c r="J625" s="120">
        <f t="shared" si="66"/>
        <v>100</v>
      </c>
      <c r="K625" s="111">
        <f t="shared" si="63"/>
        <v>187.70939431396786</v>
      </c>
      <c r="L625" s="122">
        <f>(I625/$I$872)*100</f>
        <v>0.03758303512007594</v>
      </c>
    </row>
    <row r="626" spans="1:12" ht="21.75" customHeight="1">
      <c r="A626" s="231"/>
      <c r="B626" s="234"/>
      <c r="C626" s="7">
        <v>4040</v>
      </c>
      <c r="D626" s="7" t="s">
        <v>56</v>
      </c>
      <c r="E626" s="77">
        <v>323.81</v>
      </c>
      <c r="F626" s="147">
        <v>100</v>
      </c>
      <c r="G626" s="77">
        <v>1071</v>
      </c>
      <c r="H626" s="77">
        <v>1071</v>
      </c>
      <c r="I626" s="77">
        <v>1071</v>
      </c>
      <c r="J626" s="120">
        <f t="shared" si="66"/>
        <v>100</v>
      </c>
      <c r="K626" s="111">
        <f t="shared" si="63"/>
        <v>330.74951360365645</v>
      </c>
      <c r="L626" s="122"/>
    </row>
    <row r="627" spans="1:12" ht="33.75">
      <c r="A627" s="231"/>
      <c r="B627" s="234"/>
      <c r="C627" s="7">
        <v>4110</v>
      </c>
      <c r="D627" s="7" t="s">
        <v>224</v>
      </c>
      <c r="E627" s="77">
        <v>1452.4</v>
      </c>
      <c r="F627" s="147">
        <v>82</v>
      </c>
      <c r="G627" s="77">
        <v>2578.87</v>
      </c>
      <c r="H627" s="77">
        <v>2799.4</v>
      </c>
      <c r="I627" s="77">
        <v>2791.97</v>
      </c>
      <c r="J627" s="125">
        <f t="shared" si="66"/>
        <v>99.73458598271057</v>
      </c>
      <c r="K627" s="111">
        <f t="shared" si="63"/>
        <v>192.23147893142382</v>
      </c>
      <c r="L627" s="122">
        <f>(I627/$I$872)*100</f>
        <v>0.006909841209994306</v>
      </c>
    </row>
    <row r="628" spans="1:12" ht="22.5">
      <c r="A628" s="231"/>
      <c r="B628" s="234"/>
      <c r="C628" s="7">
        <v>4120</v>
      </c>
      <c r="D628" s="7" t="s">
        <v>60</v>
      </c>
      <c r="E628" s="77">
        <v>328.6</v>
      </c>
      <c r="F628" s="147">
        <v>100</v>
      </c>
      <c r="G628" s="77">
        <v>366.91</v>
      </c>
      <c r="H628" s="77">
        <v>398.29</v>
      </c>
      <c r="I628" s="77">
        <v>397.23</v>
      </c>
      <c r="J628" s="120">
        <f t="shared" si="66"/>
        <v>99.73386226116648</v>
      </c>
      <c r="K628" s="111">
        <f t="shared" si="63"/>
        <v>120.88557516737674</v>
      </c>
      <c r="L628" s="122"/>
    </row>
    <row r="629" spans="1:12" ht="21.75" customHeight="1">
      <c r="A629" s="231"/>
      <c r="B629" s="234"/>
      <c r="C629" s="7">
        <v>4210</v>
      </c>
      <c r="D629" s="7" t="s">
        <v>14</v>
      </c>
      <c r="E629" s="77">
        <v>782.32</v>
      </c>
      <c r="F629" s="147">
        <v>89.7</v>
      </c>
      <c r="G629" s="77">
        <v>956.55</v>
      </c>
      <c r="H629" s="77">
        <v>866.55</v>
      </c>
      <c r="I629" s="77">
        <v>146.03</v>
      </c>
      <c r="J629" s="120">
        <f t="shared" si="66"/>
        <v>16.851883907449082</v>
      </c>
      <c r="K629" s="111">
        <f t="shared" si="63"/>
        <v>18.666274670211678</v>
      </c>
      <c r="L629" s="122"/>
    </row>
    <row r="630" spans="1:12" ht="11.25">
      <c r="A630" s="231"/>
      <c r="B630" s="234"/>
      <c r="C630" s="7">
        <v>4260</v>
      </c>
      <c r="D630" s="7" t="s">
        <v>15</v>
      </c>
      <c r="E630" s="77">
        <v>2472.49</v>
      </c>
      <c r="F630" s="147">
        <v>89.6</v>
      </c>
      <c r="G630" s="77">
        <v>2483.78</v>
      </c>
      <c r="H630" s="77">
        <v>2808.93</v>
      </c>
      <c r="I630" s="77">
        <v>2777.44</v>
      </c>
      <c r="J630" s="120">
        <f t="shared" si="66"/>
        <v>98.87893254726889</v>
      </c>
      <c r="K630" s="111">
        <f t="shared" si="63"/>
        <v>112.33372025771591</v>
      </c>
      <c r="L630" s="122">
        <f>(I630/$I$872)*100</f>
        <v>0.006873880940800435</v>
      </c>
    </row>
    <row r="631" spans="1:12" ht="22.5">
      <c r="A631" s="231"/>
      <c r="B631" s="234"/>
      <c r="C631" s="7">
        <v>4280</v>
      </c>
      <c r="D631" s="7" t="s">
        <v>63</v>
      </c>
      <c r="E631" s="77">
        <v>0</v>
      </c>
      <c r="F631" s="147">
        <v>44.9</v>
      </c>
      <c r="G631" s="77">
        <v>40</v>
      </c>
      <c r="H631" s="77">
        <v>40</v>
      </c>
      <c r="I631" s="77">
        <v>0</v>
      </c>
      <c r="J631" s="120">
        <f t="shared" si="66"/>
        <v>0</v>
      </c>
      <c r="K631" s="111"/>
      <c r="L631" s="122"/>
    </row>
    <row r="632" spans="1:12" ht="21.75" customHeight="1">
      <c r="A632" s="231"/>
      <c r="B632" s="234"/>
      <c r="C632" s="7">
        <v>4300</v>
      </c>
      <c r="D632" s="7" t="s">
        <v>19</v>
      </c>
      <c r="E632" s="77">
        <v>146.28</v>
      </c>
      <c r="F632" s="147">
        <v>20.3</v>
      </c>
      <c r="G632" s="77">
        <v>156.2</v>
      </c>
      <c r="H632" s="77">
        <v>156.2</v>
      </c>
      <c r="I632" s="77">
        <v>156.2</v>
      </c>
      <c r="J632" s="120">
        <f t="shared" si="66"/>
        <v>100</v>
      </c>
      <c r="K632" s="111">
        <f t="shared" si="63"/>
        <v>106.78151490292589</v>
      </c>
      <c r="L632" s="122"/>
    </row>
    <row r="633" spans="1:12" ht="31.5" customHeight="1">
      <c r="A633" s="231"/>
      <c r="B633" s="234"/>
      <c r="C633" s="7">
        <v>4360</v>
      </c>
      <c r="D633" s="7" t="s">
        <v>181</v>
      </c>
      <c r="E633" s="77">
        <v>36</v>
      </c>
      <c r="F633" s="147">
        <v>4.9</v>
      </c>
      <c r="G633" s="77">
        <v>36.83</v>
      </c>
      <c r="H633" s="77">
        <v>36.83</v>
      </c>
      <c r="I633" s="77">
        <v>19.21</v>
      </c>
      <c r="J633" s="120">
        <f t="shared" si="66"/>
        <v>52.15856638609829</v>
      </c>
      <c r="K633" s="111">
        <f t="shared" si="63"/>
        <v>53.361111111111114</v>
      </c>
      <c r="L633" s="122"/>
    </row>
    <row r="634" spans="1:12" ht="56.25">
      <c r="A634" s="231"/>
      <c r="B634" s="234"/>
      <c r="C634" s="7">
        <v>4400</v>
      </c>
      <c r="D634" s="7" t="s">
        <v>199</v>
      </c>
      <c r="E634" s="77">
        <v>1685.52</v>
      </c>
      <c r="F634" s="147">
        <v>72.9</v>
      </c>
      <c r="G634" s="77">
        <v>1724.28</v>
      </c>
      <c r="H634" s="77">
        <v>1712.35</v>
      </c>
      <c r="I634" s="77">
        <v>1712.35</v>
      </c>
      <c r="J634" s="120">
        <f t="shared" si="66"/>
        <v>100</v>
      </c>
      <c r="K634" s="111">
        <f t="shared" si="63"/>
        <v>101.59179363045232</v>
      </c>
      <c r="L634" s="122"/>
    </row>
    <row r="635" spans="1:12" ht="22.5" customHeight="1">
      <c r="A635" s="231"/>
      <c r="B635" s="234"/>
      <c r="C635" s="7">
        <v>4410</v>
      </c>
      <c r="D635" s="7" t="s">
        <v>58</v>
      </c>
      <c r="E635" s="77">
        <v>156</v>
      </c>
      <c r="F635" s="147">
        <v>87.7</v>
      </c>
      <c r="G635" s="77">
        <v>153.45</v>
      </c>
      <c r="H635" s="77">
        <v>153.45</v>
      </c>
      <c r="I635" s="77">
        <v>123</v>
      </c>
      <c r="J635" s="120">
        <f aca="true" t="shared" si="67" ref="J635:J640">(I635/H635)*100</f>
        <v>80.1564027370479</v>
      </c>
      <c r="K635" s="111">
        <f t="shared" si="63"/>
        <v>78.84615384615384</v>
      </c>
      <c r="L635" s="122"/>
    </row>
    <row r="636" spans="1:12" ht="33.75" customHeight="1">
      <c r="A636" s="231"/>
      <c r="B636" s="234"/>
      <c r="C636" s="7">
        <v>4440</v>
      </c>
      <c r="D636" s="7" t="s">
        <v>125</v>
      </c>
      <c r="E636" s="77">
        <v>1185.66</v>
      </c>
      <c r="F636" s="147">
        <v>100</v>
      </c>
      <c r="G636" s="77">
        <v>1212.93</v>
      </c>
      <c r="H636" s="77">
        <v>1246.76</v>
      </c>
      <c r="I636" s="77">
        <v>1246.76</v>
      </c>
      <c r="J636" s="125">
        <f t="shared" si="67"/>
        <v>100</v>
      </c>
      <c r="K636" s="111">
        <f t="shared" si="63"/>
        <v>105.15324798002798</v>
      </c>
      <c r="L636" s="122"/>
    </row>
    <row r="637" spans="1:12" ht="34.5" customHeight="1">
      <c r="A637" s="231"/>
      <c r="B637" s="234"/>
      <c r="C637" s="7">
        <v>4700</v>
      </c>
      <c r="D637" s="7" t="s">
        <v>255</v>
      </c>
      <c r="E637" s="77">
        <v>60</v>
      </c>
      <c r="F637" s="147">
        <v>65.4</v>
      </c>
      <c r="G637" s="77">
        <v>10</v>
      </c>
      <c r="H637" s="77">
        <v>10</v>
      </c>
      <c r="I637" s="77">
        <v>0</v>
      </c>
      <c r="J637" s="120">
        <f t="shared" si="67"/>
        <v>0</v>
      </c>
      <c r="K637" s="111">
        <f t="shared" si="63"/>
        <v>0</v>
      </c>
      <c r="L637" s="122"/>
    </row>
    <row r="638" spans="1:12" ht="16.5" customHeight="1">
      <c r="A638" s="231"/>
      <c r="B638" s="224">
        <v>85295</v>
      </c>
      <c r="C638" s="2"/>
      <c r="D638" s="2" t="s">
        <v>25</v>
      </c>
      <c r="E638" s="74">
        <f>SUM(E639:E644)</f>
        <v>140697.41999999998</v>
      </c>
      <c r="F638" s="142">
        <v>91.4</v>
      </c>
      <c r="G638" s="74">
        <f>SUM(G639:G644)</f>
        <v>2015232</v>
      </c>
      <c r="H638" s="74">
        <f>SUM(H639:H644)</f>
        <v>18652</v>
      </c>
      <c r="I638" s="74">
        <f>SUM(I639:I644)</f>
        <v>10046.09</v>
      </c>
      <c r="J638" s="118">
        <f t="shared" si="67"/>
        <v>53.86065837443705</v>
      </c>
      <c r="K638" s="102">
        <f t="shared" si="63"/>
        <v>7.140209109733499</v>
      </c>
      <c r="L638" s="109">
        <f>(I638/$I$872)*100</f>
        <v>0.024863048915751855</v>
      </c>
    </row>
    <row r="639" spans="1:12" ht="67.5" hidden="1">
      <c r="A639" s="231"/>
      <c r="B639" s="240"/>
      <c r="C639" s="7">
        <v>2820</v>
      </c>
      <c r="D639" s="7" t="s">
        <v>195</v>
      </c>
      <c r="E639" s="78"/>
      <c r="F639" s="145">
        <v>0</v>
      </c>
      <c r="G639" s="78">
        <v>0</v>
      </c>
      <c r="H639" s="78"/>
      <c r="I639" s="78"/>
      <c r="J639" s="112"/>
      <c r="K639" s="111"/>
      <c r="L639" s="112"/>
    </row>
    <row r="640" spans="1:12" ht="12" customHeight="1">
      <c r="A640" s="231"/>
      <c r="B640" s="240"/>
      <c r="C640" s="7">
        <v>3110</v>
      </c>
      <c r="D640" s="7" t="s">
        <v>78</v>
      </c>
      <c r="E640" s="77">
        <v>5095.62</v>
      </c>
      <c r="F640" s="147">
        <v>86.8</v>
      </c>
      <c r="G640" s="77">
        <v>10272</v>
      </c>
      <c r="H640" s="77">
        <v>6572</v>
      </c>
      <c r="I640" s="77">
        <v>5765.1</v>
      </c>
      <c r="J640" s="120">
        <f t="shared" si="67"/>
        <v>87.72215459525259</v>
      </c>
      <c r="K640" s="111">
        <f t="shared" si="63"/>
        <v>113.1383423410694</v>
      </c>
      <c r="L640" s="112">
        <f>(I640/$I$872)*100</f>
        <v>0.014268034957301898</v>
      </c>
    </row>
    <row r="641" spans="1:12" ht="22.5" customHeight="1">
      <c r="A641" s="231"/>
      <c r="B641" s="238"/>
      <c r="C641" s="7">
        <v>4210</v>
      </c>
      <c r="D641" s="7" t="s">
        <v>14</v>
      </c>
      <c r="E641" s="77"/>
      <c r="F641" s="147"/>
      <c r="G641" s="77">
        <v>0</v>
      </c>
      <c r="H641" s="77">
        <v>0</v>
      </c>
      <c r="I641" s="77">
        <v>0</v>
      </c>
      <c r="J641" s="120"/>
      <c r="K641" s="111"/>
      <c r="L641" s="112"/>
    </row>
    <row r="642" spans="1:12" ht="56.25">
      <c r="A642" s="229"/>
      <c r="B642" s="239"/>
      <c r="C642" s="7">
        <v>4400</v>
      </c>
      <c r="D642" s="7" t="s">
        <v>199</v>
      </c>
      <c r="E642" s="77">
        <v>4960</v>
      </c>
      <c r="F642" s="147"/>
      <c r="G642" s="77">
        <v>4960</v>
      </c>
      <c r="H642" s="77">
        <v>2080</v>
      </c>
      <c r="I642" s="77">
        <v>2080</v>
      </c>
      <c r="J642" s="120"/>
      <c r="K642" s="111"/>
      <c r="L642" s="112"/>
    </row>
    <row r="643" spans="1:12" ht="22.5">
      <c r="A643" s="72"/>
      <c r="B643" s="99"/>
      <c r="C643" s="7">
        <v>6057</v>
      </c>
      <c r="D643" s="7" t="s">
        <v>183</v>
      </c>
      <c r="E643" s="77">
        <v>110500</v>
      </c>
      <c r="F643" s="147"/>
      <c r="G643" s="77">
        <v>1600000</v>
      </c>
      <c r="H643" s="77">
        <v>0</v>
      </c>
      <c r="I643" s="77">
        <v>0</v>
      </c>
      <c r="J643" s="120"/>
      <c r="K643" s="111"/>
      <c r="L643" s="112"/>
    </row>
    <row r="644" spans="1:12" ht="22.5">
      <c r="A644" s="72"/>
      <c r="B644" s="99"/>
      <c r="C644" s="7">
        <v>6059</v>
      </c>
      <c r="D644" s="7" t="s">
        <v>183</v>
      </c>
      <c r="E644" s="77">
        <v>20141.8</v>
      </c>
      <c r="F644" s="147"/>
      <c r="G644" s="77">
        <v>400000</v>
      </c>
      <c r="H644" s="77">
        <v>10000</v>
      </c>
      <c r="I644" s="77">
        <v>2200.99</v>
      </c>
      <c r="J644" s="120"/>
      <c r="K644" s="111"/>
      <c r="L644" s="112"/>
    </row>
    <row r="645" spans="1:12" ht="30.75" customHeight="1">
      <c r="A645" s="226">
        <v>854</v>
      </c>
      <c r="B645" s="21"/>
      <c r="C645" s="21"/>
      <c r="D645" s="4" t="s">
        <v>98</v>
      </c>
      <c r="E645" s="74">
        <f>E646+E653</f>
        <v>373847.75</v>
      </c>
      <c r="F645" s="142">
        <v>95.6</v>
      </c>
      <c r="G645" s="74">
        <f>G646+G653</f>
        <v>378590</v>
      </c>
      <c r="H645" s="74">
        <f>H646+H653</f>
        <v>472014</v>
      </c>
      <c r="I645" s="74">
        <f>I646+I653</f>
        <v>432794.94000000006</v>
      </c>
      <c r="J645" s="132">
        <f aca="true" t="shared" si="68" ref="J645:J709">(I645/H645)*100</f>
        <v>91.69112356836875</v>
      </c>
      <c r="K645" s="102">
        <f aca="true" t="shared" si="69" ref="K645:K705">(I645/E645)*100</f>
        <v>115.76769955148856</v>
      </c>
      <c r="L645" s="109">
        <f aca="true" t="shared" si="70" ref="L645:L708">(I645/$I$872)*100</f>
        <v>1.0711233687643542</v>
      </c>
    </row>
    <row r="646" spans="1:12" ht="14.25" customHeight="1">
      <c r="A646" s="228"/>
      <c r="B646" s="226">
        <v>85401</v>
      </c>
      <c r="C646" s="21"/>
      <c r="D646" s="42" t="s">
        <v>99</v>
      </c>
      <c r="E646" s="74">
        <f>E647+E648+E650+E649+E651+E652</f>
        <v>236560.87</v>
      </c>
      <c r="F646" s="142">
        <v>93.7</v>
      </c>
      <c r="G646" s="74">
        <f>G647+G648+G650+G649+G651+G652</f>
        <v>308590</v>
      </c>
      <c r="H646" s="74">
        <f>H647+H648+H650+H649+H651+H652</f>
        <v>319079</v>
      </c>
      <c r="I646" s="74">
        <f>I647+I648+I650+I649+I651+I652</f>
        <v>303664.1400000001</v>
      </c>
      <c r="J646" s="132">
        <f t="shared" si="68"/>
        <v>95.16895188965744</v>
      </c>
      <c r="K646" s="102">
        <f t="shared" si="69"/>
        <v>128.36617484540028</v>
      </c>
      <c r="L646" s="109">
        <f t="shared" si="70"/>
        <v>0.7515377989625537</v>
      </c>
    </row>
    <row r="647" spans="1:12" ht="33.75" customHeight="1">
      <c r="A647" s="228"/>
      <c r="B647" s="231"/>
      <c r="C647" s="13">
        <v>3020</v>
      </c>
      <c r="D647" s="7" t="s">
        <v>122</v>
      </c>
      <c r="E647" s="85">
        <v>12583.77</v>
      </c>
      <c r="F647" s="151">
        <v>90</v>
      </c>
      <c r="G647" s="85">
        <v>16720</v>
      </c>
      <c r="H647" s="85">
        <v>17920</v>
      </c>
      <c r="I647" s="85">
        <v>17321.08</v>
      </c>
      <c r="J647" s="130">
        <f t="shared" si="68"/>
        <v>96.6578125</v>
      </c>
      <c r="K647" s="111">
        <f t="shared" si="69"/>
        <v>137.64619029114488</v>
      </c>
      <c r="L647" s="123">
        <f t="shared" si="70"/>
        <v>0.04286790774457039</v>
      </c>
    </row>
    <row r="648" spans="1:12" ht="20.25" customHeight="1">
      <c r="A648" s="228"/>
      <c r="B648" s="231"/>
      <c r="C648" s="13">
        <v>4010</v>
      </c>
      <c r="D648" s="7" t="s">
        <v>55</v>
      </c>
      <c r="E648" s="85">
        <v>167363.99</v>
      </c>
      <c r="F648" s="151">
        <v>95</v>
      </c>
      <c r="G648" s="85">
        <v>214980</v>
      </c>
      <c r="H648" s="85">
        <v>225470</v>
      </c>
      <c r="I648" s="85">
        <v>215943.25</v>
      </c>
      <c r="J648" s="130">
        <f t="shared" si="68"/>
        <v>95.77471503969485</v>
      </c>
      <c r="K648" s="111">
        <f t="shared" si="69"/>
        <v>129.02611248692148</v>
      </c>
      <c r="L648" s="123">
        <f t="shared" si="70"/>
        <v>0.5344375361734198</v>
      </c>
    </row>
    <row r="649" spans="1:12" ht="21.75" customHeight="1">
      <c r="A649" s="228"/>
      <c r="B649" s="231"/>
      <c r="C649" s="13">
        <v>4040</v>
      </c>
      <c r="D649" s="7" t="s">
        <v>56</v>
      </c>
      <c r="E649" s="85">
        <v>10859.79</v>
      </c>
      <c r="F649" s="151">
        <v>100</v>
      </c>
      <c r="G649" s="85">
        <v>15000</v>
      </c>
      <c r="H649" s="85">
        <v>12289</v>
      </c>
      <c r="I649" s="85">
        <v>12288.2</v>
      </c>
      <c r="J649" s="133">
        <f t="shared" si="68"/>
        <v>99.99349011310929</v>
      </c>
      <c r="K649" s="111">
        <f t="shared" si="69"/>
        <v>113.15320093666637</v>
      </c>
      <c r="L649" s="123">
        <f t="shared" si="70"/>
        <v>0.030412042664015745</v>
      </c>
    </row>
    <row r="650" spans="1:12" ht="22.5" customHeight="1">
      <c r="A650" s="228"/>
      <c r="B650" s="231"/>
      <c r="C650" s="13">
        <v>4110</v>
      </c>
      <c r="D650" s="7" t="s">
        <v>224</v>
      </c>
      <c r="E650" s="85">
        <v>32335.16</v>
      </c>
      <c r="F650" s="151">
        <v>90.4</v>
      </c>
      <c r="G650" s="85">
        <v>43050</v>
      </c>
      <c r="H650" s="85">
        <v>43560</v>
      </c>
      <c r="I650" s="85">
        <v>39679.08</v>
      </c>
      <c r="J650" s="133">
        <f t="shared" si="68"/>
        <v>91.09063360881542</v>
      </c>
      <c r="K650" s="111">
        <f t="shared" si="69"/>
        <v>122.711871535505</v>
      </c>
      <c r="L650" s="123">
        <f t="shared" si="70"/>
        <v>0.09820167915796404</v>
      </c>
    </row>
    <row r="651" spans="1:12" ht="22.5">
      <c r="A651" s="228"/>
      <c r="B651" s="231"/>
      <c r="C651" s="13">
        <v>4120</v>
      </c>
      <c r="D651" s="7" t="s">
        <v>60</v>
      </c>
      <c r="E651" s="85">
        <v>4375.24</v>
      </c>
      <c r="F651" s="151">
        <v>85.8</v>
      </c>
      <c r="G651" s="85">
        <v>6140</v>
      </c>
      <c r="H651" s="85">
        <v>6140</v>
      </c>
      <c r="I651" s="85">
        <v>5159.82</v>
      </c>
      <c r="J651" s="133">
        <f t="shared" si="68"/>
        <v>84.03615635179152</v>
      </c>
      <c r="K651" s="111">
        <f t="shared" si="69"/>
        <v>117.93227342957186</v>
      </c>
      <c r="L651" s="123">
        <f t="shared" si="70"/>
        <v>0.012770028643628984</v>
      </c>
    </row>
    <row r="652" spans="1:12" ht="32.25" customHeight="1">
      <c r="A652" s="228"/>
      <c r="B652" s="231"/>
      <c r="C652" s="13">
        <v>4440</v>
      </c>
      <c r="D652" s="7" t="s">
        <v>41</v>
      </c>
      <c r="E652" s="85">
        <v>9042.92</v>
      </c>
      <c r="F652" s="151">
        <v>90</v>
      </c>
      <c r="G652" s="85">
        <v>12700</v>
      </c>
      <c r="H652" s="85">
        <v>13700</v>
      </c>
      <c r="I652" s="85">
        <v>13272.71</v>
      </c>
      <c r="J652" s="130">
        <f t="shared" si="68"/>
        <v>96.88109489051094</v>
      </c>
      <c r="K652" s="111">
        <f t="shared" si="69"/>
        <v>146.77460377842556</v>
      </c>
      <c r="L652" s="123">
        <f t="shared" si="70"/>
        <v>0.03284860457895448</v>
      </c>
    </row>
    <row r="653" spans="1:12" ht="42">
      <c r="A653" s="228"/>
      <c r="B653" s="232">
        <v>85415</v>
      </c>
      <c r="C653" s="21"/>
      <c r="D653" s="2" t="s">
        <v>268</v>
      </c>
      <c r="E653" s="74">
        <f>E655+E656</f>
        <v>137286.88</v>
      </c>
      <c r="F653" s="142">
        <v>98.5</v>
      </c>
      <c r="G653" s="74">
        <f>G655+G656+G654</f>
        <v>70000</v>
      </c>
      <c r="H653" s="74">
        <f>H655+H656+H654</f>
        <v>152935</v>
      </c>
      <c r="I653" s="74">
        <f>I655+I656+I654</f>
        <v>129130.8</v>
      </c>
      <c r="J653" s="132">
        <f t="shared" si="68"/>
        <v>84.43508680158237</v>
      </c>
      <c r="K653" s="102">
        <f t="shared" si="69"/>
        <v>94.05909727134886</v>
      </c>
      <c r="L653" s="109">
        <f t="shared" si="70"/>
        <v>0.3195855698018005</v>
      </c>
    </row>
    <row r="654" spans="1:12" ht="67.5">
      <c r="A654" s="228"/>
      <c r="B654" s="232"/>
      <c r="C654" s="13">
        <v>2810</v>
      </c>
      <c r="D654" s="7" t="s">
        <v>316</v>
      </c>
      <c r="E654" s="78"/>
      <c r="F654" s="145"/>
      <c r="G654" s="78"/>
      <c r="H654" s="78">
        <v>5000</v>
      </c>
      <c r="I654" s="78">
        <v>5000</v>
      </c>
      <c r="J654" s="135"/>
      <c r="K654" s="111"/>
      <c r="L654" s="112"/>
    </row>
    <row r="655" spans="1:12" ht="14.25" customHeight="1">
      <c r="A655" s="228"/>
      <c r="B655" s="233"/>
      <c r="C655" s="13">
        <v>3240</v>
      </c>
      <c r="D655" s="7" t="s">
        <v>100</v>
      </c>
      <c r="E655" s="85">
        <v>136598.53</v>
      </c>
      <c r="F655" s="151">
        <v>98.8</v>
      </c>
      <c r="G655" s="85">
        <v>70000</v>
      </c>
      <c r="H655" s="85">
        <v>142100</v>
      </c>
      <c r="I655" s="85">
        <v>118520.8</v>
      </c>
      <c r="J655" s="133">
        <f t="shared" si="68"/>
        <v>83.40661505981703</v>
      </c>
      <c r="K655" s="111">
        <f t="shared" si="69"/>
        <v>86.76579462458345</v>
      </c>
      <c r="L655" s="112">
        <f t="shared" si="70"/>
        <v>0.29332690110620574</v>
      </c>
    </row>
    <row r="656" spans="1:12" ht="21.75" customHeight="1">
      <c r="A656" s="228"/>
      <c r="B656" s="233"/>
      <c r="C656" s="13">
        <v>3260</v>
      </c>
      <c r="D656" s="7" t="s">
        <v>79</v>
      </c>
      <c r="E656" s="85">
        <v>688.35</v>
      </c>
      <c r="F656" s="151">
        <v>86.7</v>
      </c>
      <c r="G656" s="85">
        <v>0</v>
      </c>
      <c r="H656" s="85">
        <v>5835</v>
      </c>
      <c r="I656" s="85">
        <v>5610</v>
      </c>
      <c r="J656" s="133">
        <f t="shared" si="68"/>
        <v>96.1439588688946</v>
      </c>
      <c r="K656" s="111">
        <f t="shared" si="69"/>
        <v>814.9923730660274</v>
      </c>
      <c r="L656" s="112">
        <f t="shared" si="70"/>
        <v>0.013884178264117471</v>
      </c>
    </row>
    <row r="657" spans="1:12" s="12" customFormat="1" ht="11.25" customHeight="1">
      <c r="A657" s="228">
        <v>855</v>
      </c>
      <c r="B657" s="21"/>
      <c r="C657" s="21"/>
      <c r="D657" s="2" t="s">
        <v>202</v>
      </c>
      <c r="E657" s="86">
        <f>E658+E674+E694+E698+E708</f>
        <v>8538615.219999999</v>
      </c>
      <c r="F657" s="152">
        <v>99.4</v>
      </c>
      <c r="G657" s="86">
        <f>G658+G674+G694+G698+G708+G710</f>
        <v>8117142.829999998</v>
      </c>
      <c r="H657" s="86">
        <f>H658+H674+H694+H698+H708+H710</f>
        <v>9727790.639999999</v>
      </c>
      <c r="I657" s="86">
        <f>I658+I674+I694+I698+I708+I710</f>
        <v>9680091.360000001</v>
      </c>
      <c r="J657" s="133">
        <f t="shared" si="68"/>
        <v>99.509659677462</v>
      </c>
      <c r="K657" s="111">
        <f t="shared" si="69"/>
        <v>113.36839886315902</v>
      </c>
      <c r="L657" s="112">
        <f t="shared" si="70"/>
        <v>23.957239582029118</v>
      </c>
    </row>
    <row r="658" spans="1:12" s="12" customFormat="1" ht="21.75" customHeight="1">
      <c r="A658" s="228"/>
      <c r="B658" s="226">
        <v>85501</v>
      </c>
      <c r="C658" s="21"/>
      <c r="D658" s="2" t="s">
        <v>203</v>
      </c>
      <c r="E658" s="86">
        <f>SUM(E659:E673)</f>
        <v>4733233.609999999</v>
      </c>
      <c r="F658" s="152">
        <v>99.4</v>
      </c>
      <c r="G658" s="86">
        <f>SUM(G659:G673)</f>
        <v>4386477.139999999</v>
      </c>
      <c r="H658" s="86">
        <f>SUM(H659:H673)</f>
        <v>5662661.649999999</v>
      </c>
      <c r="I658" s="86">
        <f>SUM(I659:I673)</f>
        <v>5660457.5600000005</v>
      </c>
      <c r="J658" s="133">
        <f t="shared" si="68"/>
        <v>99.9610767844482</v>
      </c>
      <c r="K658" s="111">
        <f t="shared" si="69"/>
        <v>119.58965110112115</v>
      </c>
      <c r="L658" s="112">
        <f t="shared" si="70"/>
        <v>14.009055582800611</v>
      </c>
    </row>
    <row r="659" spans="1:12" ht="21.75" customHeight="1">
      <c r="A659" s="228"/>
      <c r="B659" s="228"/>
      <c r="C659" s="13">
        <v>3020</v>
      </c>
      <c r="D659" s="7" t="s">
        <v>122</v>
      </c>
      <c r="E659" s="85">
        <v>182.48</v>
      </c>
      <c r="F659" s="151">
        <v>88.8</v>
      </c>
      <c r="G659" s="85">
        <v>500</v>
      </c>
      <c r="H659" s="85">
        <v>500</v>
      </c>
      <c r="I659" s="85">
        <v>500</v>
      </c>
      <c r="J659" s="133">
        <f t="shared" si="68"/>
        <v>100</v>
      </c>
      <c r="K659" s="111">
        <f t="shared" si="69"/>
        <v>274.0026304252521</v>
      </c>
      <c r="L659" s="112">
        <f t="shared" si="70"/>
        <v>0.0012374490431477248</v>
      </c>
    </row>
    <row r="660" spans="1:12" ht="13.5" customHeight="1">
      <c r="A660" s="228"/>
      <c r="B660" s="228"/>
      <c r="C660" s="13">
        <v>3110</v>
      </c>
      <c r="D660" s="7" t="s">
        <v>78</v>
      </c>
      <c r="E660" s="85">
        <v>4650348.84</v>
      </c>
      <c r="F660" s="151">
        <v>99.4</v>
      </c>
      <c r="G660" s="85">
        <v>4297181.72</v>
      </c>
      <c r="H660" s="85">
        <v>5576519.75</v>
      </c>
      <c r="I660" s="85">
        <v>5575400.24</v>
      </c>
      <c r="J660" s="133">
        <f t="shared" si="68"/>
        <v>99.97992457571769</v>
      </c>
      <c r="K660" s="111">
        <f t="shared" si="69"/>
        <v>119.8920862031503</v>
      </c>
      <c r="L660" s="112">
        <f t="shared" si="70"/>
        <v>13.798547384307192</v>
      </c>
    </row>
    <row r="661" spans="1:12" ht="21.75" customHeight="1">
      <c r="A661" s="228"/>
      <c r="B661" s="228"/>
      <c r="C661" s="13">
        <v>4010</v>
      </c>
      <c r="D661" s="7" t="s">
        <v>55</v>
      </c>
      <c r="E661" s="85">
        <v>48660.04</v>
      </c>
      <c r="F661" s="151">
        <v>100</v>
      </c>
      <c r="G661" s="85">
        <v>55146.27</v>
      </c>
      <c r="H661" s="85">
        <v>55146.27</v>
      </c>
      <c r="I661" s="85">
        <v>55146.05</v>
      </c>
      <c r="J661" s="133">
        <f t="shared" si="68"/>
        <v>99.99960106096026</v>
      </c>
      <c r="K661" s="111">
        <f t="shared" si="69"/>
        <v>113.32923277498335</v>
      </c>
      <c r="L661" s="112">
        <f t="shared" si="70"/>
        <v>0.1364808536117532</v>
      </c>
    </row>
    <row r="662" spans="1:12" ht="21.75" customHeight="1">
      <c r="A662" s="228"/>
      <c r="B662" s="228"/>
      <c r="C662" s="13">
        <v>4040</v>
      </c>
      <c r="D662" s="7" t="s">
        <v>56</v>
      </c>
      <c r="E662" s="85">
        <v>4806.75</v>
      </c>
      <c r="F662" s="151">
        <v>99.4</v>
      </c>
      <c r="G662" s="85">
        <v>4865.46</v>
      </c>
      <c r="H662" s="85">
        <v>4459.87</v>
      </c>
      <c r="I662" s="85">
        <v>4459.87</v>
      </c>
      <c r="J662" s="133">
        <f t="shared" si="68"/>
        <v>100</v>
      </c>
      <c r="K662" s="111">
        <f t="shared" si="69"/>
        <v>92.78348156238623</v>
      </c>
      <c r="L662" s="112">
        <f t="shared" si="70"/>
        <v>0.011037723728126487</v>
      </c>
    </row>
    <row r="663" spans="1:12" ht="21.75" customHeight="1">
      <c r="A663" s="228"/>
      <c r="B663" s="228"/>
      <c r="C663" s="13">
        <v>4110</v>
      </c>
      <c r="D663" s="7" t="s">
        <v>224</v>
      </c>
      <c r="E663" s="85">
        <v>8878.22</v>
      </c>
      <c r="F663" s="151">
        <v>96.5</v>
      </c>
      <c r="G663" s="85">
        <v>10334.02</v>
      </c>
      <c r="H663" s="85">
        <v>10334.02</v>
      </c>
      <c r="I663" s="85">
        <v>10049.75</v>
      </c>
      <c r="J663" s="133">
        <f t="shared" si="68"/>
        <v>97.24918279623999</v>
      </c>
      <c r="K663" s="111">
        <f t="shared" si="69"/>
        <v>113.19555045943895</v>
      </c>
      <c r="L663" s="112">
        <f t="shared" si="70"/>
        <v>0.024872107042747692</v>
      </c>
    </row>
    <row r="664" spans="1:12" ht="21.75" customHeight="1">
      <c r="A664" s="228"/>
      <c r="B664" s="228"/>
      <c r="C664" s="13">
        <v>4120</v>
      </c>
      <c r="D664" s="7" t="s">
        <v>60</v>
      </c>
      <c r="E664" s="85">
        <v>1257.16</v>
      </c>
      <c r="F664" s="151">
        <v>96.4</v>
      </c>
      <c r="G664" s="85">
        <v>1470.28</v>
      </c>
      <c r="H664" s="85">
        <v>1470.28</v>
      </c>
      <c r="I664" s="85">
        <v>1429.85</v>
      </c>
      <c r="J664" s="133">
        <f t="shared" si="68"/>
        <v>97.25018363849063</v>
      </c>
      <c r="K664" s="111">
        <f t="shared" si="69"/>
        <v>113.73651722931048</v>
      </c>
      <c r="L664" s="112">
        <f t="shared" si="70"/>
        <v>0.003538733028689548</v>
      </c>
    </row>
    <row r="665" spans="1:12" ht="21.75" customHeight="1">
      <c r="A665" s="228"/>
      <c r="B665" s="228"/>
      <c r="C665" s="13">
        <v>4210</v>
      </c>
      <c r="D665" s="7" t="s">
        <v>14</v>
      </c>
      <c r="E665" s="85">
        <v>2437.56</v>
      </c>
      <c r="F665" s="151">
        <v>100</v>
      </c>
      <c r="G665" s="85">
        <v>2057.27</v>
      </c>
      <c r="H665" s="85">
        <v>1522.56</v>
      </c>
      <c r="I665" s="85">
        <v>788.01</v>
      </c>
      <c r="J665" s="133">
        <f t="shared" si="68"/>
        <v>51.755595838587645</v>
      </c>
      <c r="K665" s="111">
        <f t="shared" si="69"/>
        <v>32.327819622901586</v>
      </c>
      <c r="L665" s="112">
        <f t="shared" si="70"/>
        <v>0.0019502444409816772</v>
      </c>
    </row>
    <row r="666" spans="1:12" ht="10.5" customHeight="1">
      <c r="A666" s="228"/>
      <c r="B666" s="228"/>
      <c r="C666" s="13">
        <v>4260</v>
      </c>
      <c r="D666" s="7" t="s">
        <v>15</v>
      </c>
      <c r="E666" s="85">
        <v>1569.05</v>
      </c>
      <c r="F666" s="151">
        <v>100</v>
      </c>
      <c r="G666" s="85">
        <v>1707.44</v>
      </c>
      <c r="H666" s="85">
        <v>2061.44</v>
      </c>
      <c r="I666" s="85">
        <v>2061.44</v>
      </c>
      <c r="J666" s="133">
        <f t="shared" si="68"/>
        <v>100</v>
      </c>
      <c r="K666" s="111">
        <f t="shared" si="69"/>
        <v>131.38140913291483</v>
      </c>
      <c r="L666" s="112">
        <f t="shared" si="70"/>
        <v>0.005101853911012892</v>
      </c>
    </row>
    <row r="667" spans="1:12" ht="21.75" customHeight="1">
      <c r="A667" s="228"/>
      <c r="B667" s="228"/>
      <c r="C667" s="13">
        <v>4280</v>
      </c>
      <c r="D667" s="7" t="s">
        <v>63</v>
      </c>
      <c r="E667" s="85">
        <v>0</v>
      </c>
      <c r="F667" s="151">
        <v>0</v>
      </c>
      <c r="G667" s="85">
        <v>50</v>
      </c>
      <c r="H667" s="85">
        <v>50</v>
      </c>
      <c r="I667" s="85">
        <v>40</v>
      </c>
      <c r="J667" s="133">
        <f t="shared" si="68"/>
        <v>80</v>
      </c>
      <c r="K667" s="111"/>
      <c r="L667" s="112">
        <f t="shared" si="70"/>
        <v>9.899592345181798E-05</v>
      </c>
    </row>
    <row r="668" spans="1:12" ht="21.75" customHeight="1">
      <c r="A668" s="228"/>
      <c r="B668" s="228"/>
      <c r="C668" s="13">
        <v>4300</v>
      </c>
      <c r="D668" s="7" t="s">
        <v>19</v>
      </c>
      <c r="E668" s="85">
        <v>11243.24</v>
      </c>
      <c r="F668" s="151">
        <v>89.2</v>
      </c>
      <c r="G668" s="85">
        <v>8791.43</v>
      </c>
      <c r="H668" s="85">
        <v>5416.21</v>
      </c>
      <c r="I668" s="85">
        <v>5416.21</v>
      </c>
      <c r="J668" s="133">
        <f t="shared" si="68"/>
        <v>100</v>
      </c>
      <c r="K668" s="111">
        <f t="shared" si="69"/>
        <v>48.17303553068333</v>
      </c>
      <c r="L668" s="112">
        <f t="shared" si="70"/>
        <v>0.013404567763974277</v>
      </c>
    </row>
    <row r="669" spans="1:12" ht="32.25" customHeight="1">
      <c r="A669" s="228"/>
      <c r="B669" s="228"/>
      <c r="C669" s="13">
        <v>4360</v>
      </c>
      <c r="D669" s="7" t="s">
        <v>181</v>
      </c>
      <c r="E669" s="85">
        <v>344</v>
      </c>
      <c r="F669" s="151">
        <v>99.9</v>
      </c>
      <c r="G669" s="85">
        <v>351.91</v>
      </c>
      <c r="H669" s="85">
        <v>406.91</v>
      </c>
      <c r="I669" s="85">
        <v>406.91</v>
      </c>
      <c r="J669" s="133">
        <f t="shared" si="68"/>
        <v>100</v>
      </c>
      <c r="K669" s="111">
        <f t="shared" si="69"/>
        <v>118.28779069767444</v>
      </c>
      <c r="L669" s="112">
        <f t="shared" si="70"/>
        <v>0.0010070607802944815</v>
      </c>
    </row>
    <row r="670" spans="1:12" ht="56.25" customHeight="1">
      <c r="A670" s="228"/>
      <c r="B670" s="228"/>
      <c r="C670" s="13">
        <v>4400</v>
      </c>
      <c r="D670" s="7" t="s">
        <v>199</v>
      </c>
      <c r="E670" s="85">
        <v>1134.05</v>
      </c>
      <c r="F670" s="151">
        <v>80.1</v>
      </c>
      <c r="G670" s="85">
        <v>1160.13</v>
      </c>
      <c r="H670" s="85">
        <v>1413.13</v>
      </c>
      <c r="I670" s="85">
        <v>1413.13</v>
      </c>
      <c r="J670" s="133">
        <f t="shared" si="68"/>
        <v>100</v>
      </c>
      <c r="K670" s="111">
        <f t="shared" si="69"/>
        <v>124.6091442176271</v>
      </c>
      <c r="L670" s="112">
        <f t="shared" si="70"/>
        <v>0.003497352732686689</v>
      </c>
    </row>
    <row r="671" spans="1:12" ht="21.75" customHeight="1">
      <c r="A671" s="228"/>
      <c r="B671" s="228"/>
      <c r="C671" s="13">
        <v>4410</v>
      </c>
      <c r="D671" s="7" t="s">
        <v>58</v>
      </c>
      <c r="E671" s="85">
        <v>0</v>
      </c>
      <c r="F671" s="151">
        <v>30</v>
      </c>
      <c r="G671" s="85">
        <v>18.41</v>
      </c>
      <c r="H671" s="85">
        <v>18.41</v>
      </c>
      <c r="I671" s="85">
        <v>3.5</v>
      </c>
      <c r="J671" s="133">
        <f t="shared" si="68"/>
        <v>19.011406844106464</v>
      </c>
      <c r="K671" s="111"/>
      <c r="L671" s="112">
        <f t="shared" si="70"/>
        <v>8.662143302034074E-06</v>
      </c>
    </row>
    <row r="672" spans="1:12" ht="21.75" customHeight="1">
      <c r="A672" s="228"/>
      <c r="B672" s="228"/>
      <c r="C672" s="13">
        <v>4440</v>
      </c>
      <c r="D672" s="7" t="s">
        <v>125</v>
      </c>
      <c r="E672" s="85">
        <v>2372.22</v>
      </c>
      <c r="F672" s="151">
        <v>100</v>
      </c>
      <c r="G672" s="85">
        <v>2403.78</v>
      </c>
      <c r="H672" s="85">
        <v>2403.78</v>
      </c>
      <c r="I672" s="85">
        <v>2403.78</v>
      </c>
      <c r="J672" s="133">
        <f t="shared" si="68"/>
        <v>100</v>
      </c>
      <c r="K672" s="111">
        <f t="shared" si="69"/>
        <v>101.33039937273946</v>
      </c>
      <c r="L672" s="112">
        <f t="shared" si="70"/>
        <v>0.005949110521875276</v>
      </c>
    </row>
    <row r="673" spans="1:12" ht="33.75" customHeight="1">
      <c r="A673" s="228"/>
      <c r="B673" s="241"/>
      <c r="C673" s="13">
        <v>4700</v>
      </c>
      <c r="D673" s="7" t="s">
        <v>255</v>
      </c>
      <c r="E673" s="85">
        <v>0</v>
      </c>
      <c r="F673" s="151">
        <v>100</v>
      </c>
      <c r="G673" s="85">
        <v>439.02</v>
      </c>
      <c r="H673" s="85">
        <v>939.02</v>
      </c>
      <c r="I673" s="85">
        <v>938.82</v>
      </c>
      <c r="J673" s="133">
        <f t="shared" si="68"/>
        <v>99.9787011991225</v>
      </c>
      <c r="K673" s="111"/>
      <c r="L673" s="112">
        <f t="shared" si="70"/>
        <v>0.0023234838213758943</v>
      </c>
    </row>
    <row r="674" spans="1:12" s="12" customFormat="1" ht="106.5" customHeight="1">
      <c r="A674" s="228"/>
      <c r="B674" s="226">
        <v>85502</v>
      </c>
      <c r="C674" s="21"/>
      <c r="D674" s="2" t="s">
        <v>269</v>
      </c>
      <c r="E674" s="86">
        <f>SUM(E675:E693)</f>
        <v>3398559.9599999995</v>
      </c>
      <c r="F674" s="152">
        <v>99.3</v>
      </c>
      <c r="G674" s="86">
        <f>SUM(G675:G693)</f>
        <v>3374192.7399999998</v>
      </c>
      <c r="H674" s="86">
        <f>SUM(H675:H693)</f>
        <v>3597508.799999999</v>
      </c>
      <c r="I674" s="86">
        <f>SUM(I675:I693)</f>
        <v>3572215.4500000007</v>
      </c>
      <c r="J674" s="134">
        <f t="shared" si="68"/>
        <v>99.29692041337054</v>
      </c>
      <c r="K674" s="111">
        <f t="shared" si="69"/>
        <v>105.1096785710381</v>
      </c>
      <c r="L674" s="112">
        <f t="shared" si="70"/>
        <v>8.84086918104004</v>
      </c>
    </row>
    <row r="675" spans="1:12" ht="21.75" customHeight="1">
      <c r="A675" s="228"/>
      <c r="B675" s="228"/>
      <c r="C675" s="13">
        <v>3020</v>
      </c>
      <c r="D675" s="7" t="s">
        <v>122</v>
      </c>
      <c r="E675" s="85">
        <v>445.21</v>
      </c>
      <c r="F675" s="151">
        <v>82.7</v>
      </c>
      <c r="G675" s="85">
        <v>1423.77</v>
      </c>
      <c r="H675" s="85">
        <v>1171.32</v>
      </c>
      <c r="I675" s="85">
        <v>1129.39</v>
      </c>
      <c r="J675" s="133">
        <f t="shared" si="68"/>
        <v>96.42027797698324</v>
      </c>
      <c r="K675" s="111">
        <f t="shared" si="69"/>
        <v>253.67579344578965</v>
      </c>
      <c r="L675" s="112">
        <f t="shared" si="70"/>
        <v>0.002795125149681218</v>
      </c>
    </row>
    <row r="676" spans="1:12" ht="12.75" customHeight="1">
      <c r="A676" s="228"/>
      <c r="B676" s="228"/>
      <c r="C676" s="13">
        <v>3110</v>
      </c>
      <c r="D676" s="7" t="s">
        <v>78</v>
      </c>
      <c r="E676" s="85">
        <v>3246132.6</v>
      </c>
      <c r="F676" s="151">
        <v>99.5</v>
      </c>
      <c r="G676" s="85">
        <v>3201333.94</v>
      </c>
      <c r="H676" s="85">
        <v>3407263.69</v>
      </c>
      <c r="I676" s="85">
        <v>3391034.93</v>
      </c>
      <c r="J676" s="133">
        <f t="shared" si="68"/>
        <v>99.52370108460846</v>
      </c>
      <c r="K676" s="111">
        <f t="shared" si="69"/>
        <v>104.46384506905233</v>
      </c>
      <c r="L676" s="112">
        <f t="shared" si="70"/>
        <v>8.392465858818024</v>
      </c>
    </row>
    <row r="677" spans="1:12" ht="21.75" customHeight="1">
      <c r="A677" s="228"/>
      <c r="B677" s="228"/>
      <c r="C677" s="13">
        <v>4010</v>
      </c>
      <c r="D677" s="7" t="s">
        <v>55</v>
      </c>
      <c r="E677" s="85">
        <v>97110.76</v>
      </c>
      <c r="F677" s="151">
        <v>97.5</v>
      </c>
      <c r="G677" s="85">
        <v>109456.03</v>
      </c>
      <c r="H677" s="85">
        <v>120585.3</v>
      </c>
      <c r="I677" s="85">
        <v>118461.97</v>
      </c>
      <c r="J677" s="133">
        <f t="shared" si="68"/>
        <v>98.23914689435611</v>
      </c>
      <c r="K677" s="111">
        <f t="shared" si="69"/>
        <v>121.98645134689502</v>
      </c>
      <c r="L677" s="112">
        <f t="shared" si="70"/>
        <v>0.29318130285178895</v>
      </c>
    </row>
    <row r="678" spans="1:12" ht="21.75" customHeight="1">
      <c r="A678" s="228"/>
      <c r="B678" s="228"/>
      <c r="C678" s="13">
        <v>4040</v>
      </c>
      <c r="D678" s="7" t="s">
        <v>56</v>
      </c>
      <c r="E678" s="85">
        <v>6084.19</v>
      </c>
      <c r="F678" s="151">
        <v>99.5</v>
      </c>
      <c r="G678" s="85">
        <v>6217.64</v>
      </c>
      <c r="H678" s="85">
        <v>4672.89</v>
      </c>
      <c r="I678" s="85">
        <v>4672.89</v>
      </c>
      <c r="J678" s="133">
        <f t="shared" si="68"/>
        <v>100</v>
      </c>
      <c r="K678" s="111">
        <f t="shared" si="69"/>
        <v>76.80381447653673</v>
      </c>
      <c r="L678" s="112">
        <f t="shared" si="70"/>
        <v>0.011564926518469144</v>
      </c>
    </row>
    <row r="679" spans="1:12" ht="21.75" customHeight="1">
      <c r="A679" s="228"/>
      <c r="B679" s="228"/>
      <c r="C679" s="13">
        <v>4110</v>
      </c>
      <c r="D679" s="7" t="s">
        <v>224</v>
      </c>
      <c r="E679" s="85">
        <v>16386.11</v>
      </c>
      <c r="F679" s="151">
        <v>96.1</v>
      </c>
      <c r="G679" s="85">
        <v>19918.93</v>
      </c>
      <c r="H679" s="85">
        <v>21835.51</v>
      </c>
      <c r="I679" s="85">
        <v>20043.28</v>
      </c>
      <c r="J679" s="133">
        <f t="shared" si="68"/>
        <v>91.792131257754</v>
      </c>
      <c r="K679" s="111">
        <f t="shared" si="69"/>
        <v>122.31871994024206</v>
      </c>
      <c r="L679" s="112">
        <f t="shared" si="70"/>
        <v>0.04960507531508385</v>
      </c>
    </row>
    <row r="680" spans="1:12" ht="21.75" customHeight="1">
      <c r="A680" s="228"/>
      <c r="B680" s="228"/>
      <c r="C680" s="13">
        <v>4120</v>
      </c>
      <c r="D680" s="7" t="s">
        <v>60</v>
      </c>
      <c r="E680" s="85">
        <v>2326.2</v>
      </c>
      <c r="F680" s="151">
        <v>96.7</v>
      </c>
      <c r="G680" s="85">
        <v>2779.18</v>
      </c>
      <c r="H680" s="85">
        <v>3051.86</v>
      </c>
      <c r="I680" s="85">
        <v>2851.74</v>
      </c>
      <c r="J680" s="133">
        <f t="shared" si="68"/>
        <v>93.44268741030059</v>
      </c>
      <c r="K680" s="111">
        <f t="shared" si="69"/>
        <v>122.59221047201446</v>
      </c>
      <c r="L680" s="112">
        <f t="shared" si="70"/>
        <v>0.007057765868612185</v>
      </c>
    </row>
    <row r="681" spans="1:12" ht="21.75" customHeight="1">
      <c r="A681" s="228"/>
      <c r="B681" s="228"/>
      <c r="C681" s="13">
        <v>4170</v>
      </c>
      <c r="D681" s="7" t="s">
        <v>29</v>
      </c>
      <c r="E681" s="85">
        <v>0</v>
      </c>
      <c r="F681" s="151">
        <v>0</v>
      </c>
      <c r="G681" s="85">
        <v>20</v>
      </c>
      <c r="H681" s="85">
        <v>20</v>
      </c>
      <c r="I681" s="85">
        <v>0</v>
      </c>
      <c r="J681" s="133">
        <f t="shared" si="68"/>
        <v>0</v>
      </c>
      <c r="K681" s="111"/>
      <c r="L681" s="112">
        <f t="shared" si="70"/>
        <v>0</v>
      </c>
    </row>
    <row r="682" spans="1:12" ht="21.75" customHeight="1">
      <c r="A682" s="228"/>
      <c r="B682" s="228"/>
      <c r="C682" s="13">
        <v>4210</v>
      </c>
      <c r="D682" s="7" t="s">
        <v>14</v>
      </c>
      <c r="E682" s="85">
        <v>4549.27</v>
      </c>
      <c r="F682" s="151">
        <v>100</v>
      </c>
      <c r="G682" s="85">
        <v>5969.28</v>
      </c>
      <c r="H682" s="85">
        <v>4469.28</v>
      </c>
      <c r="I682" s="85">
        <v>3559.13</v>
      </c>
      <c r="J682" s="133">
        <f t="shared" si="68"/>
        <v>79.63542226040884</v>
      </c>
      <c r="K682" s="111">
        <f t="shared" si="69"/>
        <v>78.23518938203271</v>
      </c>
      <c r="L682" s="112">
        <f t="shared" si="70"/>
        <v>0.008808484025876723</v>
      </c>
    </row>
    <row r="683" spans="1:12" ht="21.75" customHeight="1">
      <c r="A683" s="228"/>
      <c r="B683" s="228"/>
      <c r="C683" s="13">
        <v>4260</v>
      </c>
      <c r="D683" s="7" t="s">
        <v>15</v>
      </c>
      <c r="E683" s="85">
        <v>2847.66</v>
      </c>
      <c r="F683" s="151">
        <v>68.6</v>
      </c>
      <c r="G683" s="85">
        <v>3156.55</v>
      </c>
      <c r="H683" s="85">
        <v>4442.83</v>
      </c>
      <c r="I683" s="85">
        <v>3252.1</v>
      </c>
      <c r="J683" s="133">
        <f t="shared" si="68"/>
        <v>73.19883947844055</v>
      </c>
      <c r="K683" s="111">
        <f t="shared" si="69"/>
        <v>114.20253822436668</v>
      </c>
      <c r="L683" s="112">
        <f t="shared" si="70"/>
        <v>0.00804861606644143</v>
      </c>
    </row>
    <row r="684" spans="1:12" ht="21.75" customHeight="1">
      <c r="A684" s="228"/>
      <c r="B684" s="228"/>
      <c r="C684" s="13">
        <v>4270</v>
      </c>
      <c r="D684" s="7" t="s">
        <v>17</v>
      </c>
      <c r="E684" s="85">
        <v>0</v>
      </c>
      <c r="F684" s="151">
        <v>0</v>
      </c>
      <c r="G684" s="85">
        <v>200</v>
      </c>
      <c r="H684" s="85">
        <v>80</v>
      </c>
      <c r="I684" s="85">
        <v>0</v>
      </c>
      <c r="J684" s="133">
        <f t="shared" si="68"/>
        <v>0</v>
      </c>
      <c r="K684" s="111"/>
      <c r="L684" s="112">
        <f t="shared" si="70"/>
        <v>0</v>
      </c>
    </row>
    <row r="685" spans="1:12" ht="21.75" customHeight="1">
      <c r="A685" s="228"/>
      <c r="B685" s="228"/>
      <c r="C685" s="13">
        <v>4280</v>
      </c>
      <c r="D685" s="7" t="s">
        <v>63</v>
      </c>
      <c r="E685" s="85">
        <v>40</v>
      </c>
      <c r="F685" s="151">
        <v>49.4</v>
      </c>
      <c r="G685" s="85">
        <v>190.92</v>
      </c>
      <c r="H685" s="85">
        <v>190.92</v>
      </c>
      <c r="I685" s="85">
        <v>70</v>
      </c>
      <c r="J685" s="133">
        <f t="shared" si="68"/>
        <v>36.66457154829248</v>
      </c>
      <c r="K685" s="111">
        <f t="shared" si="69"/>
        <v>175</v>
      </c>
      <c r="L685" s="112">
        <f t="shared" si="70"/>
        <v>0.0001732428660406815</v>
      </c>
    </row>
    <row r="686" spans="1:12" ht="21.75" customHeight="1">
      <c r="A686" s="228"/>
      <c r="B686" s="228"/>
      <c r="C686" s="13">
        <v>4300</v>
      </c>
      <c r="D686" s="7" t="s">
        <v>19</v>
      </c>
      <c r="E686" s="85">
        <v>16034.57</v>
      </c>
      <c r="F686" s="151">
        <v>98.9</v>
      </c>
      <c r="G686" s="85">
        <v>15643.52</v>
      </c>
      <c r="H686" s="85">
        <v>21252.77</v>
      </c>
      <c r="I686" s="85">
        <v>19586.54</v>
      </c>
      <c r="J686" s="133">
        <f t="shared" si="68"/>
        <v>92.1599396219881</v>
      </c>
      <c r="K686" s="111">
        <f t="shared" si="69"/>
        <v>122.1519504420761</v>
      </c>
      <c r="L686" s="112">
        <f t="shared" si="70"/>
        <v>0.04847469036314928</v>
      </c>
    </row>
    <row r="687" spans="1:12" ht="21.75" customHeight="1">
      <c r="A687" s="228"/>
      <c r="B687" s="228"/>
      <c r="C687" s="13">
        <v>4360</v>
      </c>
      <c r="D687" s="7" t="s">
        <v>181</v>
      </c>
      <c r="E687" s="85">
        <v>272.59</v>
      </c>
      <c r="F687" s="151">
        <v>31.6</v>
      </c>
      <c r="G687" s="85">
        <v>278.86</v>
      </c>
      <c r="H687" s="85">
        <v>343.86</v>
      </c>
      <c r="I687" s="85">
        <v>343.86</v>
      </c>
      <c r="J687" s="133">
        <f t="shared" si="68"/>
        <v>100</v>
      </c>
      <c r="K687" s="111">
        <f t="shared" si="69"/>
        <v>126.14549323159325</v>
      </c>
      <c r="L687" s="112">
        <f t="shared" si="70"/>
        <v>0.0008510184559535533</v>
      </c>
    </row>
    <row r="688" spans="1:12" ht="21.75" customHeight="1">
      <c r="A688" s="228"/>
      <c r="B688" s="228"/>
      <c r="C688" s="13">
        <v>4400</v>
      </c>
      <c r="D688" s="7" t="s">
        <v>199</v>
      </c>
      <c r="E688" s="85">
        <v>1871.65</v>
      </c>
      <c r="F688" s="151">
        <v>78.6</v>
      </c>
      <c r="G688" s="85">
        <v>2255.74</v>
      </c>
      <c r="H688" s="85">
        <v>2218.71</v>
      </c>
      <c r="I688" s="85">
        <v>1515.51</v>
      </c>
      <c r="J688" s="133">
        <f t="shared" si="68"/>
        <v>68.30590748678286</v>
      </c>
      <c r="K688" s="111">
        <f t="shared" si="69"/>
        <v>80.97186974060321</v>
      </c>
      <c r="L688" s="112">
        <f t="shared" si="70"/>
        <v>0.0037507327987616173</v>
      </c>
    </row>
    <row r="689" spans="1:12" ht="21.75" customHeight="1">
      <c r="A689" s="228"/>
      <c r="B689" s="228"/>
      <c r="C689" s="13">
        <v>4410</v>
      </c>
      <c r="D689" s="7" t="s">
        <v>58</v>
      </c>
      <c r="E689" s="85">
        <v>30</v>
      </c>
      <c r="F689" s="151">
        <v>8.5</v>
      </c>
      <c r="G689" s="85">
        <v>71.36</v>
      </c>
      <c r="H689" s="85">
        <v>71.36</v>
      </c>
      <c r="I689" s="85">
        <v>28.5</v>
      </c>
      <c r="J689" s="133">
        <f t="shared" si="68"/>
        <v>39.93834080717489</v>
      </c>
      <c r="K689" s="111">
        <f t="shared" si="69"/>
        <v>95</v>
      </c>
      <c r="L689" s="112">
        <f t="shared" si="70"/>
        <v>7.053459545942031E-05</v>
      </c>
    </row>
    <row r="690" spans="1:12" ht="21.75" customHeight="1">
      <c r="A690" s="228"/>
      <c r="B690" s="228"/>
      <c r="C690" s="13">
        <v>4430</v>
      </c>
      <c r="D690" s="7" t="s">
        <v>32</v>
      </c>
      <c r="E690" s="85">
        <v>0</v>
      </c>
      <c r="F690" s="151">
        <v>98.3</v>
      </c>
      <c r="G690" s="85">
        <v>200</v>
      </c>
      <c r="H690" s="85">
        <v>83.5</v>
      </c>
      <c r="I690" s="85">
        <v>0</v>
      </c>
      <c r="J690" s="133">
        <f t="shared" si="68"/>
        <v>0</v>
      </c>
      <c r="K690" s="111"/>
      <c r="L690" s="112">
        <f t="shared" si="70"/>
        <v>0</v>
      </c>
    </row>
    <row r="691" spans="1:12" ht="21.75" customHeight="1">
      <c r="A691" s="228"/>
      <c r="B691" s="228"/>
      <c r="C691" s="13">
        <v>4440</v>
      </c>
      <c r="D691" s="7" t="s">
        <v>125</v>
      </c>
      <c r="E691" s="85">
        <v>3144.29</v>
      </c>
      <c r="F691" s="151">
        <v>100</v>
      </c>
      <c r="G691" s="85">
        <v>3216.45</v>
      </c>
      <c r="H691" s="85">
        <v>3414.43</v>
      </c>
      <c r="I691" s="85">
        <v>3414.43</v>
      </c>
      <c r="J691" s="133">
        <f t="shared" si="68"/>
        <v>100</v>
      </c>
      <c r="K691" s="111">
        <f t="shared" si="69"/>
        <v>108.59144671770098</v>
      </c>
      <c r="L691" s="112">
        <f t="shared" si="70"/>
        <v>0.008450366272789772</v>
      </c>
    </row>
    <row r="692" spans="1:12" ht="35.25" customHeight="1">
      <c r="A692" s="228"/>
      <c r="B692" s="228"/>
      <c r="C692" s="13">
        <v>4610</v>
      </c>
      <c r="D692" s="7" t="s">
        <v>136</v>
      </c>
      <c r="E692" s="85">
        <v>0</v>
      </c>
      <c r="F692" s="151">
        <v>58.5</v>
      </c>
      <c r="G692" s="85">
        <v>600</v>
      </c>
      <c r="H692" s="85">
        <v>720</v>
      </c>
      <c r="I692" s="85">
        <v>720</v>
      </c>
      <c r="J692" s="133">
        <f t="shared" si="68"/>
        <v>100</v>
      </c>
      <c r="K692" s="111"/>
      <c r="L692" s="112">
        <f t="shared" si="70"/>
        <v>0.0017819266221327237</v>
      </c>
    </row>
    <row r="693" spans="1:12" ht="33.75" customHeight="1">
      <c r="A693" s="228"/>
      <c r="B693" s="241"/>
      <c r="C693" s="13">
        <v>4700</v>
      </c>
      <c r="D693" s="7" t="s">
        <v>177</v>
      </c>
      <c r="E693" s="85">
        <v>1284.86</v>
      </c>
      <c r="F693" s="151">
        <v>97.9</v>
      </c>
      <c r="G693" s="85">
        <v>1260.57</v>
      </c>
      <c r="H693" s="85">
        <v>1620.57</v>
      </c>
      <c r="I693" s="85">
        <v>1531.18</v>
      </c>
      <c r="J693" s="133">
        <f t="shared" si="68"/>
        <v>94.48403956632544</v>
      </c>
      <c r="K693" s="111">
        <f t="shared" si="69"/>
        <v>119.17096026026184</v>
      </c>
      <c r="L693" s="112">
        <f t="shared" si="70"/>
        <v>0.0037895144517738665</v>
      </c>
    </row>
    <row r="694" spans="1:12" s="12" customFormat="1" ht="11.25" customHeight="1">
      <c r="A694" s="228"/>
      <c r="B694" s="226">
        <v>85503</v>
      </c>
      <c r="C694" s="21"/>
      <c r="D694" s="2" t="s">
        <v>204</v>
      </c>
      <c r="E694" s="86">
        <f>E695+E696+E697</f>
        <v>125.5</v>
      </c>
      <c r="F694" s="152">
        <v>100</v>
      </c>
      <c r="G694" s="86">
        <f>G695+G696+G697</f>
        <v>100.42</v>
      </c>
      <c r="H694" s="86">
        <f>H695+H696+H697</f>
        <v>667</v>
      </c>
      <c r="I694" s="86">
        <f>I695+I696+I697</f>
        <v>663.77</v>
      </c>
      <c r="J694" s="134">
        <f t="shared" si="68"/>
        <v>99.51574212893553</v>
      </c>
      <c r="K694" s="111">
        <f t="shared" si="69"/>
        <v>528.9003984063745</v>
      </c>
      <c r="L694" s="112">
        <f t="shared" si="70"/>
        <v>0.0016427631027403306</v>
      </c>
    </row>
    <row r="695" spans="1:12" ht="21.75" customHeight="1">
      <c r="A695" s="228"/>
      <c r="B695" s="228"/>
      <c r="C695" s="13">
        <v>4210</v>
      </c>
      <c r="D695" s="7" t="s">
        <v>14</v>
      </c>
      <c r="E695" s="85">
        <v>18</v>
      </c>
      <c r="F695" s="151">
        <v>100</v>
      </c>
      <c r="G695" s="85">
        <v>18.41</v>
      </c>
      <c r="H695" s="85">
        <v>219.23</v>
      </c>
      <c r="I695" s="85">
        <v>216</v>
      </c>
      <c r="J695" s="133">
        <f t="shared" si="68"/>
        <v>98.52666149705789</v>
      </c>
      <c r="K695" s="111">
        <f t="shared" si="69"/>
        <v>1200</v>
      </c>
      <c r="L695" s="112">
        <f t="shared" si="70"/>
        <v>0.0005345779866398171</v>
      </c>
    </row>
    <row r="696" spans="1:12" ht="12" customHeight="1">
      <c r="A696" s="228"/>
      <c r="B696" s="228"/>
      <c r="C696" s="13">
        <v>4260</v>
      </c>
      <c r="D696" s="7" t="s">
        <v>15</v>
      </c>
      <c r="E696" s="85">
        <v>52.5</v>
      </c>
      <c r="F696" s="151">
        <v>100</v>
      </c>
      <c r="G696" s="85">
        <v>34.95</v>
      </c>
      <c r="H696" s="85">
        <v>247.27</v>
      </c>
      <c r="I696" s="85">
        <v>247.27</v>
      </c>
      <c r="J696" s="133">
        <f t="shared" si="68"/>
        <v>100</v>
      </c>
      <c r="K696" s="111">
        <f t="shared" si="69"/>
        <v>470.9904761904762</v>
      </c>
      <c r="L696" s="112">
        <f t="shared" si="70"/>
        <v>0.0006119680497982759</v>
      </c>
    </row>
    <row r="697" spans="1:12" ht="33" customHeight="1">
      <c r="A697" s="228"/>
      <c r="B697" s="241"/>
      <c r="C697" s="13">
        <v>4360</v>
      </c>
      <c r="D697" s="7" t="s">
        <v>181</v>
      </c>
      <c r="E697" s="85">
        <v>55</v>
      </c>
      <c r="F697" s="151">
        <v>100</v>
      </c>
      <c r="G697" s="85">
        <v>47.06</v>
      </c>
      <c r="H697" s="85">
        <v>200.5</v>
      </c>
      <c r="I697" s="85">
        <v>200.5</v>
      </c>
      <c r="J697" s="133">
        <f t="shared" si="68"/>
        <v>100</v>
      </c>
      <c r="K697" s="111">
        <f t="shared" si="69"/>
        <v>364.54545454545456</v>
      </c>
      <c r="L697" s="112">
        <f t="shared" si="70"/>
        <v>0.0004962170663022376</v>
      </c>
    </row>
    <row r="698" spans="1:12" s="12" customFormat="1" ht="15.75" customHeight="1">
      <c r="A698" s="228"/>
      <c r="B698" s="226">
        <v>85504</v>
      </c>
      <c r="C698" s="21"/>
      <c r="D698" s="2" t="s">
        <v>169</v>
      </c>
      <c r="E698" s="86">
        <f>E701+E702+E703+E704+E699+E705+E706+E707</f>
        <v>272876.52</v>
      </c>
      <c r="F698" s="152">
        <v>86.3</v>
      </c>
      <c r="G698" s="86">
        <f>SUM(G699:G707)</f>
        <v>206710.27000000002</v>
      </c>
      <c r="H698" s="86">
        <f>SUM(H699:H707)</f>
        <v>280677.17999999993</v>
      </c>
      <c r="I698" s="86">
        <f>SUM(I699:I707)</f>
        <v>267590.24</v>
      </c>
      <c r="J698" s="134">
        <f t="shared" si="68"/>
        <v>95.33736942917841</v>
      </c>
      <c r="K698" s="111">
        <f t="shared" si="69"/>
        <v>98.06275746993548</v>
      </c>
      <c r="L698" s="112">
        <f t="shared" si="70"/>
        <v>0.66225857288734</v>
      </c>
    </row>
    <row r="699" spans="1:12" s="12" customFormat="1" ht="15" customHeight="1">
      <c r="A699" s="228"/>
      <c r="B699" s="228"/>
      <c r="C699" s="13">
        <v>3110</v>
      </c>
      <c r="D699" s="7" t="s">
        <v>78</v>
      </c>
      <c r="E699" s="78">
        <v>252150</v>
      </c>
      <c r="F699" s="145"/>
      <c r="G699" s="78">
        <v>186600</v>
      </c>
      <c r="H699" s="78">
        <v>259500</v>
      </c>
      <c r="I699" s="78">
        <v>252450</v>
      </c>
      <c r="J699" s="135"/>
      <c r="K699" s="111">
        <f t="shared" si="69"/>
        <v>100.11897679952409</v>
      </c>
      <c r="L699" s="112">
        <f t="shared" si="70"/>
        <v>0.6247880218852863</v>
      </c>
    </row>
    <row r="700" spans="1:12" s="12" customFormat="1" ht="15" customHeight="1">
      <c r="A700" s="228"/>
      <c r="B700" s="228"/>
      <c r="C700" s="13">
        <v>4010</v>
      </c>
      <c r="D700" s="7" t="s">
        <v>55</v>
      </c>
      <c r="E700" s="78"/>
      <c r="F700" s="145"/>
      <c r="G700" s="78">
        <v>4300</v>
      </c>
      <c r="H700" s="78">
        <v>8918.35</v>
      </c>
      <c r="I700" s="78">
        <v>5628.81</v>
      </c>
      <c r="J700" s="135"/>
      <c r="K700" s="111"/>
      <c r="L700" s="112">
        <f t="shared" si="70"/>
        <v>0.01393073109712069</v>
      </c>
    </row>
    <row r="701" spans="1:12" ht="21.75" customHeight="1">
      <c r="A701" s="228"/>
      <c r="B701" s="228"/>
      <c r="C701" s="13">
        <v>4040</v>
      </c>
      <c r="D701" s="7" t="s">
        <v>56</v>
      </c>
      <c r="E701" s="85">
        <v>5637.46</v>
      </c>
      <c r="F701" s="151">
        <v>83.4</v>
      </c>
      <c r="G701" s="85">
        <v>0</v>
      </c>
      <c r="H701" s="85">
        <v>0</v>
      </c>
      <c r="I701" s="85">
        <v>0</v>
      </c>
      <c r="J701" s="133">
        <v>0</v>
      </c>
      <c r="K701" s="111">
        <f t="shared" si="69"/>
        <v>0</v>
      </c>
      <c r="L701" s="112">
        <f t="shared" si="70"/>
        <v>0</v>
      </c>
    </row>
    <row r="702" spans="1:12" ht="13.5" customHeight="1">
      <c r="A702" s="228"/>
      <c r="B702" s="228"/>
      <c r="C702" s="13">
        <v>4110</v>
      </c>
      <c r="D702" s="7" t="s">
        <v>224</v>
      </c>
      <c r="E702" s="85">
        <v>2780.09</v>
      </c>
      <c r="F702" s="151">
        <v>84.8</v>
      </c>
      <c r="G702" s="85">
        <v>2759.69</v>
      </c>
      <c r="H702" s="85">
        <v>2693.06</v>
      </c>
      <c r="I702" s="85">
        <v>1956.54</v>
      </c>
      <c r="J702" s="133">
        <f t="shared" si="68"/>
        <v>72.65118489747722</v>
      </c>
      <c r="K702" s="111">
        <f t="shared" si="69"/>
        <v>70.37685830314845</v>
      </c>
      <c r="L702" s="112">
        <f t="shared" si="70"/>
        <v>0.004842237101760499</v>
      </c>
    </row>
    <row r="703" spans="1:12" ht="21.75" customHeight="1">
      <c r="A703" s="228"/>
      <c r="B703" s="228"/>
      <c r="C703" s="13">
        <v>4120</v>
      </c>
      <c r="D703" s="7" t="s">
        <v>60</v>
      </c>
      <c r="E703" s="85">
        <v>119.78</v>
      </c>
      <c r="F703" s="151">
        <v>0</v>
      </c>
      <c r="G703" s="85">
        <v>51.54</v>
      </c>
      <c r="H703" s="85">
        <v>185.37</v>
      </c>
      <c r="I703" s="85">
        <v>137.89</v>
      </c>
      <c r="J703" s="133">
        <f t="shared" si="68"/>
        <v>74.3863624103145</v>
      </c>
      <c r="K703" s="111">
        <f t="shared" si="69"/>
        <v>115.11938554015696</v>
      </c>
      <c r="L703" s="112">
        <f t="shared" si="70"/>
        <v>0.0003412636971192795</v>
      </c>
    </row>
    <row r="704" spans="1:12" ht="21.75" customHeight="1">
      <c r="A704" s="228"/>
      <c r="B704" s="241"/>
      <c r="C704" s="13">
        <v>4170</v>
      </c>
      <c r="D704" s="7" t="s">
        <v>29</v>
      </c>
      <c r="E704" s="85">
        <v>10507.19</v>
      </c>
      <c r="F704" s="151">
        <v>87.1</v>
      </c>
      <c r="G704" s="85">
        <v>11726.04</v>
      </c>
      <c r="H704" s="85">
        <v>6720</v>
      </c>
      <c r="I704" s="85">
        <v>5733</v>
      </c>
      <c r="J704" s="133">
        <f t="shared" si="68"/>
        <v>85.3125</v>
      </c>
      <c r="K704" s="111">
        <f t="shared" si="69"/>
        <v>54.562637584358896</v>
      </c>
      <c r="L704" s="112">
        <f t="shared" si="70"/>
        <v>0.014188590728731812</v>
      </c>
    </row>
    <row r="705" spans="1:12" ht="21.75" customHeight="1">
      <c r="A705" s="228"/>
      <c r="B705" s="69"/>
      <c r="C705" s="13">
        <v>4210</v>
      </c>
      <c r="D705" s="7" t="s">
        <v>14</v>
      </c>
      <c r="E705" s="85">
        <v>1143.83</v>
      </c>
      <c r="F705" s="151"/>
      <c r="G705" s="85">
        <v>1071.91</v>
      </c>
      <c r="H705" s="85">
        <v>183.48</v>
      </c>
      <c r="I705" s="85">
        <v>183.48</v>
      </c>
      <c r="J705" s="133">
        <f t="shared" si="68"/>
        <v>100</v>
      </c>
      <c r="K705" s="111">
        <f t="shared" si="69"/>
        <v>16.04084523049754</v>
      </c>
      <c r="L705" s="112">
        <f t="shared" si="70"/>
        <v>0.0004540943008734891</v>
      </c>
    </row>
    <row r="706" spans="1:12" ht="21.75" customHeight="1">
      <c r="A706" s="228"/>
      <c r="B706" s="69"/>
      <c r="C706" s="13">
        <v>4300</v>
      </c>
      <c r="D706" s="7" t="s">
        <v>19</v>
      </c>
      <c r="E706" s="85">
        <v>131.17</v>
      </c>
      <c r="F706" s="151"/>
      <c r="G706" s="85">
        <v>184.73</v>
      </c>
      <c r="H706" s="85">
        <v>2460.56</v>
      </c>
      <c r="I706" s="85">
        <v>1500.52</v>
      </c>
      <c r="J706" s="133">
        <f t="shared" si="68"/>
        <v>60.98286568911142</v>
      </c>
      <c r="K706" s="111"/>
      <c r="L706" s="112">
        <f t="shared" si="70"/>
        <v>0.003713634076448048</v>
      </c>
    </row>
    <row r="707" spans="1:12" ht="37.5" customHeight="1">
      <c r="A707" s="228"/>
      <c r="B707" s="69"/>
      <c r="C707" s="13">
        <v>4700</v>
      </c>
      <c r="D707" s="7" t="s">
        <v>177</v>
      </c>
      <c r="E707" s="85">
        <v>407</v>
      </c>
      <c r="F707" s="151"/>
      <c r="G707" s="85">
        <v>16.36</v>
      </c>
      <c r="H707" s="85">
        <v>16.36</v>
      </c>
      <c r="I707" s="85">
        <v>0</v>
      </c>
      <c r="J707" s="133">
        <f t="shared" si="68"/>
        <v>0</v>
      </c>
      <c r="K707" s="111"/>
      <c r="L707" s="112">
        <f t="shared" si="70"/>
        <v>0</v>
      </c>
    </row>
    <row r="708" spans="1:12" s="12" customFormat="1" ht="14.25" customHeight="1">
      <c r="A708" s="228"/>
      <c r="B708" s="226">
        <v>85508</v>
      </c>
      <c r="C708" s="21"/>
      <c r="D708" s="2" t="s">
        <v>167</v>
      </c>
      <c r="E708" s="86">
        <f>E709</f>
        <v>133819.63</v>
      </c>
      <c r="F708" s="152">
        <v>100</v>
      </c>
      <c r="G708" s="86">
        <f>G709</f>
        <v>123416.26</v>
      </c>
      <c r="H708" s="86">
        <f>H709</f>
        <v>158768.01</v>
      </c>
      <c r="I708" s="86">
        <f>I709</f>
        <v>152078.57</v>
      </c>
      <c r="J708" s="134">
        <f t="shared" si="68"/>
        <v>95.7866575262863</v>
      </c>
      <c r="K708" s="102"/>
      <c r="L708" s="112">
        <f t="shared" si="70"/>
        <v>0.3763789618595486</v>
      </c>
    </row>
    <row r="709" spans="1:12" ht="67.5">
      <c r="A709" s="241"/>
      <c r="B709" s="241"/>
      <c r="C709" s="13">
        <v>4330</v>
      </c>
      <c r="D709" s="7" t="s">
        <v>205</v>
      </c>
      <c r="E709" s="85">
        <v>133819.63</v>
      </c>
      <c r="F709" s="151">
        <v>100</v>
      </c>
      <c r="G709" s="85">
        <v>123416.26</v>
      </c>
      <c r="H709" s="85">
        <v>158768.01</v>
      </c>
      <c r="I709" s="85">
        <v>152078.57</v>
      </c>
      <c r="J709" s="133">
        <f t="shared" si="68"/>
        <v>95.7866575262863</v>
      </c>
      <c r="K709" s="111"/>
      <c r="L709" s="112">
        <f>(I709/$I$872)*100</f>
        <v>0.3763789618595486</v>
      </c>
    </row>
    <row r="710" spans="1:12" ht="151.5" customHeight="1">
      <c r="A710" s="69"/>
      <c r="B710" s="224">
        <v>85513</v>
      </c>
      <c r="C710" s="21"/>
      <c r="D710" s="159" t="s">
        <v>306</v>
      </c>
      <c r="E710" s="86"/>
      <c r="F710" s="152"/>
      <c r="G710" s="86">
        <f>G711</f>
        <v>26246</v>
      </c>
      <c r="H710" s="86">
        <f>H711</f>
        <v>27508</v>
      </c>
      <c r="I710" s="86">
        <f>I711</f>
        <v>27085.77</v>
      </c>
      <c r="J710" s="134"/>
      <c r="K710" s="102"/>
      <c r="L710" s="112">
        <f>(I710/$I$872)*100</f>
        <v>0.0670345203388387</v>
      </c>
    </row>
    <row r="711" spans="1:12" ht="33.75">
      <c r="A711" s="69"/>
      <c r="B711" s="247"/>
      <c r="C711" s="13">
        <v>4130</v>
      </c>
      <c r="D711" s="7" t="s">
        <v>305</v>
      </c>
      <c r="E711" s="85"/>
      <c r="F711" s="151"/>
      <c r="G711" s="85">
        <v>26246</v>
      </c>
      <c r="H711" s="85">
        <v>27508</v>
      </c>
      <c r="I711" s="85">
        <v>27085.77</v>
      </c>
      <c r="J711" s="133"/>
      <c r="K711" s="111"/>
      <c r="L711" s="112">
        <f>(I711/$I$872)*100</f>
        <v>0.0670345203388387</v>
      </c>
    </row>
    <row r="712" spans="1:12" ht="41.25" customHeight="1">
      <c r="A712" s="230" t="s">
        <v>101</v>
      </c>
      <c r="B712" s="21"/>
      <c r="C712" s="21"/>
      <c r="D712" s="2" t="s">
        <v>102</v>
      </c>
      <c r="E712" s="74">
        <f>E716+E727+E746+E764+E781+E749+E774+E761+E756</f>
        <v>2162773.04</v>
      </c>
      <c r="F712" s="142">
        <v>76</v>
      </c>
      <c r="G712" s="74">
        <f>G716+G727+G746+G764+G781+G749+G774+G761+G756+G758</f>
        <v>4124895</v>
      </c>
      <c r="H712" s="74">
        <f>H716+H727+H746+H764+H781+H749+H774+H761+H756+H758</f>
        <v>4290583.29</v>
      </c>
      <c r="I712" s="74">
        <f>I716+I727+I746+I764+I781+I749+I774+I761+I756+I758</f>
        <v>2769948.94</v>
      </c>
      <c r="J712" s="132">
        <f>(I712/H712)*100</f>
        <v>64.55879661993463</v>
      </c>
      <c r="K712" s="102">
        <f aca="true" t="shared" si="71" ref="K712:K723">(I712/E712)*100</f>
        <v>128.0739536128118</v>
      </c>
      <c r="L712" s="109">
        <f aca="true" t="shared" si="72" ref="L712:L724">(I712/$I$872)*100</f>
        <v>6.855341330742109</v>
      </c>
    </row>
    <row r="713" spans="1:12" ht="15" customHeight="1">
      <c r="A713" s="235"/>
      <c r="B713" s="21"/>
      <c r="C713" s="21"/>
      <c r="D713" s="47" t="s">
        <v>8</v>
      </c>
      <c r="E713" s="75">
        <f>E712-E714</f>
        <v>1873782.02</v>
      </c>
      <c r="F713" s="143">
        <v>74.9</v>
      </c>
      <c r="G713" s="75">
        <f>G712-G714</f>
        <v>1782050</v>
      </c>
      <c r="H713" s="75">
        <f>H712-H714</f>
        <v>2378284.82</v>
      </c>
      <c r="I713" s="75">
        <f>I712-I714</f>
        <v>2232183.55</v>
      </c>
      <c r="J713" s="136">
        <f>(I713/H713)*100</f>
        <v>93.85686404036335</v>
      </c>
      <c r="K713" s="111">
        <f t="shared" si="71"/>
        <v>119.12717307427252</v>
      </c>
      <c r="L713" s="112">
        <f t="shared" si="72"/>
        <v>5.524426796155183</v>
      </c>
    </row>
    <row r="714" spans="1:12" ht="12" customHeight="1">
      <c r="A714" s="235"/>
      <c r="B714" s="21"/>
      <c r="C714" s="21"/>
      <c r="D714" s="47" t="s">
        <v>126</v>
      </c>
      <c r="E714" s="75">
        <f>E723+E724+E725+E740+E743+E770+E788+E789+E757+E787+E741+E742+E772+E773+E744+E745+E771+E755+E790+E722</f>
        <v>288991.01999999996</v>
      </c>
      <c r="F714" s="143">
        <v>95.5</v>
      </c>
      <c r="G714" s="75">
        <f>G723+G724+G725+G740+G743+G770+G788+G789+G787+G741+G742+G772+G773+G744+G745+G771+G755+G790+G726+G759+G760+G754</f>
        <v>2342845</v>
      </c>
      <c r="H714" s="75">
        <f>H723+H724+H725+H740+H743+H770+H788+H789+H787+H741+H742+H772+H773+H744+H745+H771+H755+H790+H726+H759+H760+H754</f>
        <v>1912298.4700000002</v>
      </c>
      <c r="I714" s="75">
        <f>I723+I724+I725+I740+I743+I770+I788+I789+I787+I741+I742+I772+I773+I744+I745+I771+I755+I790+I726+I759+I760+I754</f>
        <v>537765.39</v>
      </c>
      <c r="J714" s="136">
        <f>(I714/H714)*100</f>
        <v>28.121415063413192</v>
      </c>
      <c r="K714" s="111">
        <f t="shared" si="71"/>
        <v>186.08377173795924</v>
      </c>
      <c r="L714" s="112">
        <f t="shared" si="72"/>
        <v>1.3309145345869262</v>
      </c>
    </row>
    <row r="715" spans="1:12" ht="11.25">
      <c r="A715" s="235"/>
      <c r="B715" s="13"/>
      <c r="C715" s="13"/>
      <c r="D715" s="45" t="s">
        <v>9</v>
      </c>
      <c r="E715" s="75">
        <f>E723+E724+E725+E740+E743+E770+E788+E789+E757+E787+E741+E742+E772+E773+E744+E745+E771+E755+E790</f>
        <v>288991.01999999996</v>
      </c>
      <c r="F715" s="143">
        <v>95.5</v>
      </c>
      <c r="G715" s="75">
        <f>G723+G724+G725+G740+G743+G770+G788+G789+G787+G741+G742+G772+G773+G744+G745+G771+G755+G790+G726+G759+G760+G754</f>
        <v>2342845</v>
      </c>
      <c r="H715" s="75">
        <f>H723+H724+H725+H740+H743+H770+H788+H789+H787+H741+H742+H772+H773+H744+H745+H771+H755+H790+H726+H759+H760+H754</f>
        <v>1912298.4700000002</v>
      </c>
      <c r="I715" s="75">
        <f>I723+I724+I725+I740+I743+I770+I788+I789+I787+I741+I742+I772+I773+I744+I745+I771+I755+I790+I726+I759+I760+I754</f>
        <v>537765.39</v>
      </c>
      <c r="J715" s="136">
        <f>(I715/H715)*100</f>
        <v>28.121415063413192</v>
      </c>
      <c r="K715" s="111">
        <f t="shared" si="71"/>
        <v>186.08377173795924</v>
      </c>
      <c r="L715" s="112">
        <f t="shared" si="72"/>
        <v>1.3309145345869262</v>
      </c>
    </row>
    <row r="716" spans="1:12" ht="24" customHeight="1">
      <c r="A716" s="235"/>
      <c r="B716" s="226">
        <v>90001</v>
      </c>
      <c r="C716" s="21"/>
      <c r="D716" s="2" t="s">
        <v>270</v>
      </c>
      <c r="E716" s="74">
        <f>E720+E723+E724+E725+E717+E721+E718+E722+E719</f>
        <v>351106.08</v>
      </c>
      <c r="F716" s="142">
        <v>89.7</v>
      </c>
      <c r="G716" s="74">
        <f>SUM(G717:G726)</f>
        <v>1406000</v>
      </c>
      <c r="H716" s="74">
        <f>SUM(H717:H726)</f>
        <v>203693.84</v>
      </c>
      <c r="I716" s="74">
        <f>SUM(I717:I726)</f>
        <v>196083.88</v>
      </c>
      <c r="J716" s="132">
        <f aca="true" t="shared" si="73" ref="J716:J789">(I716/H716)*100</f>
        <v>96.26402055162788</v>
      </c>
      <c r="K716" s="102">
        <f t="shared" si="71"/>
        <v>55.84747492837492</v>
      </c>
      <c r="L716" s="109">
        <f t="shared" si="72"/>
        <v>0.4852876193653866</v>
      </c>
    </row>
    <row r="717" spans="1:12" ht="19.5" customHeight="1">
      <c r="A717" s="235"/>
      <c r="B717" s="231"/>
      <c r="C717" s="13">
        <v>4210</v>
      </c>
      <c r="D717" s="7" t="s">
        <v>14</v>
      </c>
      <c r="E717" s="85">
        <v>2428.64</v>
      </c>
      <c r="F717" s="151">
        <v>72.1</v>
      </c>
      <c r="G717" s="85">
        <v>3300</v>
      </c>
      <c r="H717" s="85">
        <v>4100</v>
      </c>
      <c r="I717" s="85">
        <v>3409.67</v>
      </c>
      <c r="J717" s="133">
        <f t="shared" si="73"/>
        <v>83.16268292682926</v>
      </c>
      <c r="K717" s="111">
        <f t="shared" si="71"/>
        <v>140.39421239870876</v>
      </c>
      <c r="L717" s="123">
        <f t="shared" si="72"/>
        <v>0.008438585757899006</v>
      </c>
    </row>
    <row r="718" spans="1:12" ht="11.25">
      <c r="A718" s="235"/>
      <c r="B718" s="231"/>
      <c r="C718" s="13">
        <v>4260</v>
      </c>
      <c r="D718" s="7" t="s">
        <v>15</v>
      </c>
      <c r="E718" s="85">
        <v>1173.15</v>
      </c>
      <c r="F718" s="151">
        <v>42.2</v>
      </c>
      <c r="G718" s="85">
        <v>1200</v>
      </c>
      <c r="H718" s="85">
        <v>3200</v>
      </c>
      <c r="I718" s="85">
        <v>2145.7</v>
      </c>
      <c r="J718" s="133">
        <f t="shared" si="73"/>
        <v>67.053125</v>
      </c>
      <c r="K718" s="111">
        <f t="shared" si="71"/>
        <v>182.90073733111706</v>
      </c>
      <c r="L718" s="123">
        <f t="shared" si="72"/>
        <v>0.0053103888237641455</v>
      </c>
    </row>
    <row r="719" spans="1:12" ht="22.5">
      <c r="A719" s="235"/>
      <c r="B719" s="231"/>
      <c r="C719" s="13">
        <v>4270</v>
      </c>
      <c r="D719" s="7" t="s">
        <v>17</v>
      </c>
      <c r="E719" s="85">
        <v>4732.63</v>
      </c>
      <c r="F719" s="151"/>
      <c r="G719" s="85">
        <v>6500</v>
      </c>
      <c r="H719" s="85">
        <v>400</v>
      </c>
      <c r="I719" s="85">
        <v>0</v>
      </c>
      <c r="J719" s="133"/>
      <c r="K719" s="111"/>
      <c r="L719" s="123"/>
    </row>
    <row r="720" spans="1:12" ht="21" customHeight="1">
      <c r="A720" s="235"/>
      <c r="B720" s="231"/>
      <c r="C720" s="13">
        <v>4300</v>
      </c>
      <c r="D720" s="7" t="s">
        <v>19</v>
      </c>
      <c r="E720" s="85">
        <v>215212.49</v>
      </c>
      <c r="F720" s="151">
        <v>89.3</v>
      </c>
      <c r="G720" s="85">
        <v>200000</v>
      </c>
      <c r="H720" s="85">
        <v>143500</v>
      </c>
      <c r="I720" s="85">
        <v>143230.29</v>
      </c>
      <c r="J720" s="133">
        <f t="shared" si="73"/>
        <v>99.8120487804878</v>
      </c>
      <c r="K720" s="111">
        <f t="shared" si="71"/>
        <v>66.55296353850095</v>
      </c>
      <c r="L720" s="123">
        <f t="shared" si="72"/>
        <v>0.35448037062054233</v>
      </c>
    </row>
    <row r="721" spans="1:12" ht="45">
      <c r="A721" s="235"/>
      <c r="B721" s="231"/>
      <c r="C721" s="13">
        <v>4520</v>
      </c>
      <c r="D721" s="7" t="s">
        <v>174</v>
      </c>
      <c r="E721" s="85">
        <v>16409.37</v>
      </c>
      <c r="F721" s="151">
        <v>99.5</v>
      </c>
      <c r="G721" s="85">
        <v>18000</v>
      </c>
      <c r="H721" s="85">
        <v>12493.84</v>
      </c>
      <c r="I721" s="85">
        <v>12416.25</v>
      </c>
      <c r="J721" s="133">
        <f t="shared" si="73"/>
        <v>99.37897395836669</v>
      </c>
      <c r="K721" s="111">
        <f t="shared" si="71"/>
        <v>75.66561056274556</v>
      </c>
      <c r="L721" s="123">
        <f t="shared" si="72"/>
        <v>0.030728953363965875</v>
      </c>
    </row>
    <row r="722" spans="1:12" ht="22.5">
      <c r="A722" s="235"/>
      <c r="B722" s="231"/>
      <c r="C722" s="13">
        <v>6010</v>
      </c>
      <c r="D722" s="7" t="s">
        <v>271</v>
      </c>
      <c r="E722" s="85">
        <v>0</v>
      </c>
      <c r="F722" s="151"/>
      <c r="G722" s="85">
        <v>0</v>
      </c>
      <c r="H722" s="85">
        <v>0</v>
      </c>
      <c r="I722" s="85">
        <v>0</v>
      </c>
      <c r="J722" s="133">
        <v>0</v>
      </c>
      <c r="K722" s="111"/>
      <c r="L722" s="123">
        <f t="shared" si="72"/>
        <v>0</v>
      </c>
    </row>
    <row r="723" spans="1:12" ht="33.75" customHeight="1">
      <c r="A723" s="235"/>
      <c r="B723" s="231"/>
      <c r="C723" s="13">
        <v>6050</v>
      </c>
      <c r="D723" s="7" t="s">
        <v>183</v>
      </c>
      <c r="E723" s="85">
        <v>111149.8</v>
      </c>
      <c r="F723" s="151">
        <v>98.3</v>
      </c>
      <c r="G723" s="85">
        <v>250000</v>
      </c>
      <c r="H723" s="85">
        <v>0</v>
      </c>
      <c r="I723" s="85">
        <v>0</v>
      </c>
      <c r="J723" s="133">
        <v>0</v>
      </c>
      <c r="K723" s="111">
        <f t="shared" si="71"/>
        <v>0</v>
      </c>
      <c r="L723" s="123">
        <f t="shared" si="72"/>
        <v>0</v>
      </c>
    </row>
    <row r="724" spans="1:12" ht="35.25" customHeight="1">
      <c r="A724" s="235"/>
      <c r="B724" s="231"/>
      <c r="C724" s="13">
        <v>6057</v>
      </c>
      <c r="D724" s="7" t="s">
        <v>182</v>
      </c>
      <c r="E724" s="85">
        <v>0</v>
      </c>
      <c r="F724" s="151"/>
      <c r="G724" s="85">
        <v>589850</v>
      </c>
      <c r="H724" s="85">
        <v>0</v>
      </c>
      <c r="I724" s="85">
        <v>0</v>
      </c>
      <c r="J724" s="133">
        <v>0</v>
      </c>
      <c r="K724" s="111"/>
      <c r="L724" s="112">
        <f t="shared" si="72"/>
        <v>0</v>
      </c>
    </row>
    <row r="725" spans="1:12" ht="33.75" customHeight="1">
      <c r="A725" s="235"/>
      <c r="B725" s="231"/>
      <c r="C725" s="13">
        <v>6059</v>
      </c>
      <c r="D725" s="7" t="s">
        <v>182</v>
      </c>
      <c r="E725" s="85">
        <v>0</v>
      </c>
      <c r="F725" s="151">
        <v>24.2</v>
      </c>
      <c r="G725" s="85">
        <v>337150</v>
      </c>
      <c r="H725" s="85">
        <v>20000</v>
      </c>
      <c r="I725" s="85">
        <v>14881.97</v>
      </c>
      <c r="J725" s="135">
        <f t="shared" si="73"/>
        <v>74.40985</v>
      </c>
      <c r="K725" s="111"/>
      <c r="L725" s="112"/>
    </row>
    <row r="726" spans="1:12" ht="33.75" customHeight="1">
      <c r="A726" s="235"/>
      <c r="B726" s="55"/>
      <c r="C726" s="13">
        <v>6060</v>
      </c>
      <c r="D726" s="7" t="s">
        <v>182</v>
      </c>
      <c r="E726" s="85"/>
      <c r="F726" s="151"/>
      <c r="G726" s="85"/>
      <c r="H726" s="85">
        <v>20000</v>
      </c>
      <c r="I726" s="85">
        <v>20000</v>
      </c>
      <c r="J726" s="135"/>
      <c r="K726" s="111"/>
      <c r="L726" s="112"/>
    </row>
    <row r="727" spans="1:12" ht="31.5">
      <c r="A727" s="235"/>
      <c r="B727" s="226">
        <v>90002</v>
      </c>
      <c r="C727" s="21"/>
      <c r="D727" s="2" t="s">
        <v>272</v>
      </c>
      <c r="E727" s="74">
        <f>SUM(E731:E745)</f>
        <v>1058985.1</v>
      </c>
      <c r="F727" s="142">
        <v>65.3</v>
      </c>
      <c r="G727" s="74">
        <f>SUM(G728:G745)</f>
        <v>1680835</v>
      </c>
      <c r="H727" s="74">
        <f>SUM(H728:H745)</f>
        <v>2739633.93</v>
      </c>
      <c r="I727" s="74">
        <f>SUM(I728:I745)</f>
        <v>1386751.0799999998</v>
      </c>
      <c r="J727" s="132">
        <f t="shared" si="73"/>
        <v>50.618115975808486</v>
      </c>
      <c r="K727" s="102">
        <f>(I727/E727)*100</f>
        <v>130.95095294541912</v>
      </c>
      <c r="L727" s="109">
        <f>(I727/$I$872)*100</f>
        <v>3.4320675940601473</v>
      </c>
    </row>
    <row r="728" spans="1:12" ht="33.75">
      <c r="A728" s="235"/>
      <c r="B728" s="228"/>
      <c r="C728" s="13">
        <v>4110</v>
      </c>
      <c r="D728" s="7" t="s">
        <v>224</v>
      </c>
      <c r="E728" s="78"/>
      <c r="F728" s="145"/>
      <c r="G728" s="78"/>
      <c r="H728" s="78">
        <v>1421.75</v>
      </c>
      <c r="I728" s="78">
        <v>1421.75</v>
      </c>
      <c r="J728" s="135"/>
      <c r="K728" s="111"/>
      <c r="L728" s="112"/>
    </row>
    <row r="729" spans="1:12" ht="22.5">
      <c r="A729" s="235"/>
      <c r="B729" s="228"/>
      <c r="C729" s="13">
        <v>4120</v>
      </c>
      <c r="D729" s="7" t="s">
        <v>60</v>
      </c>
      <c r="E729" s="78"/>
      <c r="F729" s="145"/>
      <c r="G729" s="78"/>
      <c r="H729" s="78">
        <v>202.63</v>
      </c>
      <c r="I729" s="78">
        <v>202.63</v>
      </c>
      <c r="J729" s="135"/>
      <c r="K729" s="111"/>
      <c r="L729" s="112"/>
    </row>
    <row r="730" spans="1:12" ht="22.5">
      <c r="A730" s="235"/>
      <c r="B730" s="228"/>
      <c r="C730" s="13">
        <v>4170</v>
      </c>
      <c r="D730" s="7" t="s">
        <v>29</v>
      </c>
      <c r="E730" s="78"/>
      <c r="F730" s="145"/>
      <c r="G730" s="78"/>
      <c r="H730" s="78">
        <v>8270.8</v>
      </c>
      <c r="I730" s="78">
        <v>8270.8</v>
      </c>
      <c r="J730" s="135"/>
      <c r="K730" s="111"/>
      <c r="L730" s="112"/>
    </row>
    <row r="731" spans="1:12" ht="22.5">
      <c r="A731" s="235"/>
      <c r="B731" s="228"/>
      <c r="C731" s="13">
        <v>4210</v>
      </c>
      <c r="D731" s="7" t="s">
        <v>168</v>
      </c>
      <c r="E731" s="78">
        <v>7058.48</v>
      </c>
      <c r="F731" s="145">
        <v>33.6</v>
      </c>
      <c r="G731" s="78">
        <v>10500</v>
      </c>
      <c r="H731" s="78">
        <v>76200</v>
      </c>
      <c r="I731" s="78">
        <v>76107.16</v>
      </c>
      <c r="J731" s="133">
        <f t="shared" si="73"/>
        <v>99.8781627296588</v>
      </c>
      <c r="K731" s="111">
        <f>(I731/E731)*100</f>
        <v>1078.2372408790563</v>
      </c>
      <c r="L731" s="112"/>
    </row>
    <row r="732" spans="1:12" ht="11.25">
      <c r="A732" s="235"/>
      <c r="B732" s="228"/>
      <c r="C732" s="13">
        <v>4260</v>
      </c>
      <c r="D732" s="7" t="s">
        <v>15</v>
      </c>
      <c r="E732" s="78">
        <v>2191.67</v>
      </c>
      <c r="F732" s="145">
        <v>71.6</v>
      </c>
      <c r="G732" s="78">
        <v>2300</v>
      </c>
      <c r="H732" s="78">
        <v>1800</v>
      </c>
      <c r="I732" s="78">
        <v>1618.5</v>
      </c>
      <c r="J732" s="133">
        <f t="shared" si="73"/>
        <v>89.91666666666667</v>
      </c>
      <c r="K732" s="111"/>
      <c r="L732" s="112"/>
    </row>
    <row r="733" spans="1:12" ht="22.5">
      <c r="A733" s="235"/>
      <c r="B733" s="228"/>
      <c r="C733" s="13">
        <v>4270</v>
      </c>
      <c r="D733" s="7" t="s">
        <v>17</v>
      </c>
      <c r="E733" s="78">
        <v>0</v>
      </c>
      <c r="F733" s="145">
        <v>33.3</v>
      </c>
      <c r="G733" s="78">
        <v>200</v>
      </c>
      <c r="H733" s="78">
        <v>2900</v>
      </c>
      <c r="I733" s="78">
        <v>2838.84</v>
      </c>
      <c r="J733" s="133">
        <f t="shared" si="73"/>
        <v>97.89103448275863</v>
      </c>
      <c r="K733" s="111"/>
      <c r="L733" s="112"/>
    </row>
    <row r="734" spans="1:12" ht="22.5" customHeight="1">
      <c r="A734" s="235"/>
      <c r="B734" s="231"/>
      <c r="C734" s="13">
        <v>4300</v>
      </c>
      <c r="D734" s="7" t="s">
        <v>19</v>
      </c>
      <c r="E734" s="85">
        <v>943762.5</v>
      </c>
      <c r="F734" s="151">
        <v>61.7</v>
      </c>
      <c r="G734" s="85">
        <v>870000</v>
      </c>
      <c r="H734" s="85">
        <v>1348978.82</v>
      </c>
      <c r="I734" s="85">
        <v>1255007.66</v>
      </c>
      <c r="J734" s="133">
        <f t="shared" si="73"/>
        <v>93.03390397189482</v>
      </c>
      <c r="K734" s="111">
        <f>(I734/E734)*100</f>
        <v>132.97918279228088</v>
      </c>
      <c r="L734" s="112">
        <f>(I734/$I$872)*100</f>
        <v>3.10601605602013</v>
      </c>
    </row>
    <row r="735" spans="1:12" ht="11.25">
      <c r="A735" s="235"/>
      <c r="B735" s="231"/>
      <c r="C735" s="13">
        <v>4430</v>
      </c>
      <c r="D735" s="7" t="s">
        <v>65</v>
      </c>
      <c r="E735" s="85">
        <v>101.25</v>
      </c>
      <c r="F735" s="151">
        <v>82.3</v>
      </c>
      <c r="G735" s="85">
        <v>150</v>
      </c>
      <c r="H735" s="85">
        <v>550</v>
      </c>
      <c r="I735" s="85">
        <v>501.29</v>
      </c>
      <c r="J735" s="133">
        <f t="shared" si="73"/>
        <v>91.14363636363638</v>
      </c>
      <c r="K735" s="111"/>
      <c r="L735" s="112"/>
    </row>
    <row r="736" spans="1:12" ht="120" customHeight="1">
      <c r="A736" s="235"/>
      <c r="B736" s="231"/>
      <c r="C736" s="13">
        <v>4560</v>
      </c>
      <c r="D736" s="7" t="s">
        <v>219</v>
      </c>
      <c r="E736" s="85"/>
      <c r="F736" s="151"/>
      <c r="G736" s="85"/>
      <c r="H736" s="85">
        <v>276</v>
      </c>
      <c r="I736" s="85">
        <v>276</v>
      </c>
      <c r="J736" s="133">
        <f t="shared" si="73"/>
        <v>100</v>
      </c>
      <c r="K736" s="111"/>
      <c r="L736" s="112"/>
    </row>
    <row r="737" spans="1:12" ht="11.25">
      <c r="A737" s="235"/>
      <c r="B737" s="231"/>
      <c r="C737" s="13">
        <v>4580</v>
      </c>
      <c r="D737" s="7" t="s">
        <v>175</v>
      </c>
      <c r="E737" s="85">
        <v>4028.51</v>
      </c>
      <c r="F737" s="151">
        <v>69.1</v>
      </c>
      <c r="G737" s="85">
        <v>3100</v>
      </c>
      <c r="H737" s="85">
        <v>100</v>
      </c>
      <c r="I737" s="85">
        <v>0</v>
      </c>
      <c r="J737" s="133">
        <f t="shared" si="73"/>
        <v>0</v>
      </c>
      <c r="K737" s="111"/>
      <c r="L737" s="112"/>
    </row>
    <row r="738" spans="1:12" ht="56.25">
      <c r="A738" s="235"/>
      <c r="B738" s="231"/>
      <c r="C738" s="13">
        <v>4600</v>
      </c>
      <c r="D738" s="7" t="s">
        <v>206</v>
      </c>
      <c r="E738" s="85">
        <v>0</v>
      </c>
      <c r="F738" s="151">
        <v>98.9</v>
      </c>
      <c r="G738" s="85">
        <v>200</v>
      </c>
      <c r="H738" s="85">
        <v>6000</v>
      </c>
      <c r="I738" s="85">
        <v>5958</v>
      </c>
      <c r="J738" s="133">
        <f t="shared" si="73"/>
        <v>99.3</v>
      </c>
      <c r="K738" s="111"/>
      <c r="L738" s="112"/>
    </row>
    <row r="739" spans="1:12" ht="33.75">
      <c r="A739" s="235"/>
      <c r="B739" s="231"/>
      <c r="C739" s="13">
        <v>4610</v>
      </c>
      <c r="D739" s="7" t="s">
        <v>136</v>
      </c>
      <c r="E739" s="85">
        <v>20809.34</v>
      </c>
      <c r="F739" s="151">
        <v>94.5</v>
      </c>
      <c r="G739" s="85">
        <v>3000</v>
      </c>
      <c r="H739" s="85">
        <v>10000</v>
      </c>
      <c r="I739" s="85">
        <v>9856.25</v>
      </c>
      <c r="J739" s="133">
        <f t="shared" si="73"/>
        <v>98.5625</v>
      </c>
      <c r="K739" s="111"/>
      <c r="L739" s="112"/>
    </row>
    <row r="740" spans="1:12" ht="24" customHeight="1">
      <c r="A740" s="235"/>
      <c r="B740" s="229"/>
      <c r="C740" s="13">
        <v>6050</v>
      </c>
      <c r="D740" s="7" t="s">
        <v>273</v>
      </c>
      <c r="E740" s="85">
        <v>29212.5</v>
      </c>
      <c r="F740" s="151">
        <v>32.3</v>
      </c>
      <c r="G740" s="85">
        <v>0</v>
      </c>
      <c r="H740" s="85">
        <v>0</v>
      </c>
      <c r="I740" s="85">
        <v>0</v>
      </c>
      <c r="J740" s="133">
        <v>0</v>
      </c>
      <c r="K740" s="111">
        <f>(I740/E740)*100</f>
        <v>0</v>
      </c>
      <c r="L740" s="112">
        <f>(I740/$I$872)*100</f>
        <v>0</v>
      </c>
    </row>
    <row r="741" spans="1:12" ht="24" customHeight="1">
      <c r="A741" s="235"/>
      <c r="B741" s="229"/>
      <c r="C741" s="13">
        <v>6057</v>
      </c>
      <c r="D741" s="7" t="s">
        <v>273</v>
      </c>
      <c r="E741" s="85">
        <v>0</v>
      </c>
      <c r="F741" s="151">
        <v>99.5</v>
      </c>
      <c r="G741" s="85">
        <v>665650</v>
      </c>
      <c r="H741" s="85">
        <v>874351.6</v>
      </c>
      <c r="I741" s="85">
        <v>17000</v>
      </c>
      <c r="J741" s="133">
        <f t="shared" si="73"/>
        <v>1.9442979231695807</v>
      </c>
      <c r="K741" s="111"/>
      <c r="L741" s="112"/>
    </row>
    <row r="742" spans="1:12" ht="23.25" customHeight="1">
      <c r="A742" s="235"/>
      <c r="B742" s="229"/>
      <c r="C742" s="13">
        <v>6059</v>
      </c>
      <c r="D742" s="7" t="s">
        <v>273</v>
      </c>
      <c r="E742" s="85">
        <v>51820.85</v>
      </c>
      <c r="F742" s="151">
        <v>89.1</v>
      </c>
      <c r="G742" s="85">
        <v>124735</v>
      </c>
      <c r="H742" s="85">
        <v>408582.33</v>
      </c>
      <c r="I742" s="85">
        <v>7692.2</v>
      </c>
      <c r="J742" s="133">
        <f t="shared" si="73"/>
        <v>1.8826560610195746</v>
      </c>
      <c r="K742" s="111"/>
      <c r="L742" s="112"/>
    </row>
    <row r="743" spans="1:12" ht="33" customHeight="1">
      <c r="A743" s="235"/>
      <c r="B743" s="229"/>
      <c r="C743" s="13">
        <v>6060</v>
      </c>
      <c r="D743" s="7" t="s">
        <v>182</v>
      </c>
      <c r="E743" s="85">
        <v>0</v>
      </c>
      <c r="F743" s="151">
        <v>99.3</v>
      </c>
      <c r="G743" s="85">
        <v>0</v>
      </c>
      <c r="H743" s="85">
        <v>0</v>
      </c>
      <c r="I743" s="85">
        <v>0</v>
      </c>
      <c r="J743" s="133"/>
      <c r="K743" s="111"/>
      <c r="L743" s="112">
        <f>(I743/$I$872)*100</f>
        <v>0</v>
      </c>
    </row>
    <row r="744" spans="1:12" ht="33" customHeight="1">
      <c r="A744" s="235"/>
      <c r="B744" s="229"/>
      <c r="C744" s="13">
        <v>6067</v>
      </c>
      <c r="D744" s="7" t="s">
        <v>182</v>
      </c>
      <c r="E744" s="85"/>
      <c r="F744" s="151"/>
      <c r="G744" s="85">
        <v>0</v>
      </c>
      <c r="H744" s="85"/>
      <c r="I744" s="85"/>
      <c r="J744" s="133"/>
      <c r="K744" s="111"/>
      <c r="L744" s="112"/>
    </row>
    <row r="745" spans="1:12" ht="33" customHeight="1">
      <c r="A745" s="235"/>
      <c r="B745" s="227"/>
      <c r="C745" s="13">
        <v>6069</v>
      </c>
      <c r="D745" s="7" t="s">
        <v>182</v>
      </c>
      <c r="E745" s="85"/>
      <c r="F745" s="151"/>
      <c r="G745" s="85">
        <v>1000</v>
      </c>
      <c r="H745" s="85"/>
      <c r="I745" s="85"/>
      <c r="J745" s="133"/>
      <c r="K745" s="111"/>
      <c r="L745" s="112"/>
    </row>
    <row r="746" spans="1:12" ht="21">
      <c r="A746" s="235"/>
      <c r="B746" s="226">
        <v>90003</v>
      </c>
      <c r="C746" s="21"/>
      <c r="D746" s="2" t="s">
        <v>274</v>
      </c>
      <c r="E746" s="74">
        <f>E748</f>
        <v>234000</v>
      </c>
      <c r="F746" s="142">
        <v>92</v>
      </c>
      <c r="G746" s="74">
        <f>G748+G747</f>
        <v>240000</v>
      </c>
      <c r="H746" s="74">
        <f>H748+H747</f>
        <v>266404</v>
      </c>
      <c r="I746" s="74">
        <f>I748+I747</f>
        <v>245690.31</v>
      </c>
      <c r="J746" s="132">
        <f t="shared" si="73"/>
        <v>92.22470758697317</v>
      </c>
      <c r="K746" s="102">
        <f>(I746/E746)*100</f>
        <v>104.99585897435897</v>
      </c>
      <c r="L746" s="109">
        <f>(I746/$I$872)*100</f>
        <v>0.6080584780403357</v>
      </c>
    </row>
    <row r="747" spans="1:12" ht="22.5">
      <c r="A747" s="235"/>
      <c r="B747" s="228"/>
      <c r="C747" s="13">
        <v>4210</v>
      </c>
      <c r="D747" s="7" t="s">
        <v>14</v>
      </c>
      <c r="E747" s="78"/>
      <c r="F747" s="145"/>
      <c r="G747" s="78"/>
      <c r="H747" s="78">
        <v>500</v>
      </c>
      <c r="I747" s="78">
        <v>181.51</v>
      </c>
      <c r="J747" s="135"/>
      <c r="K747" s="111"/>
      <c r="L747" s="112"/>
    </row>
    <row r="748" spans="1:12" ht="24" customHeight="1">
      <c r="A748" s="235"/>
      <c r="B748" s="231"/>
      <c r="C748" s="13">
        <v>4300</v>
      </c>
      <c r="D748" s="7" t="s">
        <v>19</v>
      </c>
      <c r="E748" s="85">
        <v>234000</v>
      </c>
      <c r="F748" s="151">
        <v>92</v>
      </c>
      <c r="G748" s="85">
        <v>240000</v>
      </c>
      <c r="H748" s="85">
        <v>265904</v>
      </c>
      <c r="I748" s="85">
        <v>245508.8</v>
      </c>
      <c r="J748" s="135">
        <f t="shared" si="73"/>
        <v>92.32986340935074</v>
      </c>
      <c r="K748" s="111">
        <f>(I748/E748)*100</f>
        <v>104.91829059829058</v>
      </c>
      <c r="L748" s="112">
        <f>(I748/$I$872)*100</f>
        <v>0.6076092592886922</v>
      </c>
    </row>
    <row r="749" spans="1:12" ht="20.25" customHeight="1">
      <c r="A749" s="235"/>
      <c r="B749" s="226">
        <v>90004</v>
      </c>
      <c r="C749" s="21"/>
      <c r="D749" s="2" t="s">
        <v>275</v>
      </c>
      <c r="E749" s="74">
        <f>E751+E753+E750+E755</f>
        <v>113897.13</v>
      </c>
      <c r="F749" s="142">
        <v>87.9</v>
      </c>
      <c r="G749" s="74">
        <f>SUM(G750:G755)</f>
        <v>113960</v>
      </c>
      <c r="H749" s="74">
        <f>SUM(H750:H755)</f>
        <v>147355.52000000002</v>
      </c>
      <c r="I749" s="74">
        <f>SUM(I750:I755)</f>
        <v>137899.2</v>
      </c>
      <c r="J749" s="132">
        <f t="shared" si="73"/>
        <v>93.58264963538522</v>
      </c>
      <c r="K749" s="102">
        <f>(I749/E749)*100</f>
        <v>121.0734633963121</v>
      </c>
      <c r="L749" s="112">
        <f>(I749/$I$872)*100</f>
        <v>0.34128646618167346</v>
      </c>
    </row>
    <row r="750" spans="1:12" ht="20.25" customHeight="1">
      <c r="A750" s="235"/>
      <c r="B750" s="228"/>
      <c r="C750" s="13">
        <v>4170</v>
      </c>
      <c r="D750" s="7" t="s">
        <v>29</v>
      </c>
      <c r="E750" s="78">
        <v>0</v>
      </c>
      <c r="F750" s="145">
        <v>0</v>
      </c>
      <c r="G750" s="78">
        <v>0</v>
      </c>
      <c r="H750" s="78">
        <v>0</v>
      </c>
      <c r="I750" s="78">
        <v>0</v>
      </c>
      <c r="J750" s="133">
        <v>0</v>
      </c>
      <c r="K750" s="111"/>
      <c r="L750" s="112"/>
    </row>
    <row r="751" spans="1:12" ht="21.75" customHeight="1">
      <c r="A751" s="235"/>
      <c r="B751" s="231"/>
      <c r="C751" s="13">
        <v>4210</v>
      </c>
      <c r="D751" s="7" t="s">
        <v>14</v>
      </c>
      <c r="E751" s="85">
        <v>5107.39</v>
      </c>
      <c r="F751" s="151">
        <v>26.7</v>
      </c>
      <c r="G751" s="85">
        <v>6500</v>
      </c>
      <c r="H751" s="85">
        <v>21448.08</v>
      </c>
      <c r="I751" s="85">
        <v>18103.04</v>
      </c>
      <c r="J751" s="133">
        <f t="shared" si="73"/>
        <v>84.40401192088056</v>
      </c>
      <c r="K751" s="111">
        <f>(I751/E751)*100</f>
        <v>354.4479665739252</v>
      </c>
      <c r="L751" s="112"/>
    </row>
    <row r="752" spans="1:12" ht="21.75" customHeight="1">
      <c r="A752" s="235"/>
      <c r="B752" s="231"/>
      <c r="C752" s="13">
        <v>4270</v>
      </c>
      <c r="D752" s="7" t="s">
        <v>17</v>
      </c>
      <c r="E752" s="85"/>
      <c r="F752" s="151"/>
      <c r="G752" s="85">
        <v>1000</v>
      </c>
      <c r="H752" s="85">
        <v>1418.6</v>
      </c>
      <c r="I752" s="85">
        <v>290</v>
      </c>
      <c r="J752" s="133"/>
      <c r="K752" s="111"/>
      <c r="L752" s="112"/>
    </row>
    <row r="753" spans="1:12" ht="21.75" customHeight="1">
      <c r="A753" s="235"/>
      <c r="B753" s="231"/>
      <c r="C753" s="13">
        <v>4300</v>
      </c>
      <c r="D753" s="7" t="s">
        <v>19</v>
      </c>
      <c r="E753" s="85">
        <v>99582.88</v>
      </c>
      <c r="F753" s="151">
        <v>92.5</v>
      </c>
      <c r="G753" s="85">
        <v>92000</v>
      </c>
      <c r="H753" s="85">
        <v>96124.3</v>
      </c>
      <c r="I753" s="85">
        <v>95848.16</v>
      </c>
      <c r="J753" s="133">
        <f t="shared" si="73"/>
        <v>99.71272612648414</v>
      </c>
      <c r="K753" s="111">
        <f>(I753/E753)*100</f>
        <v>96.24963648370081</v>
      </c>
      <c r="L753" s="112">
        <f>(I753/$I$872)*100</f>
        <v>0.23721442775894008</v>
      </c>
    </row>
    <row r="754" spans="1:12" ht="21.75" customHeight="1">
      <c r="A754" s="235"/>
      <c r="B754" s="55"/>
      <c r="C754" s="13">
        <v>6050</v>
      </c>
      <c r="D754" s="7" t="s">
        <v>273</v>
      </c>
      <c r="E754" s="85"/>
      <c r="F754" s="151"/>
      <c r="G754" s="85"/>
      <c r="H754" s="85">
        <v>8300</v>
      </c>
      <c r="I754" s="85">
        <v>8300</v>
      </c>
      <c r="J754" s="133"/>
      <c r="K754" s="111"/>
      <c r="L754" s="112"/>
    </row>
    <row r="755" spans="1:12" ht="34.5" customHeight="1">
      <c r="A755" s="235"/>
      <c r="B755" s="55"/>
      <c r="C755" s="13">
        <v>6060</v>
      </c>
      <c r="D755" s="7" t="s">
        <v>182</v>
      </c>
      <c r="E755" s="85">
        <v>9206.86</v>
      </c>
      <c r="F755" s="151"/>
      <c r="G755" s="85">
        <v>14460</v>
      </c>
      <c r="H755" s="85">
        <v>20064.54</v>
      </c>
      <c r="I755" s="85">
        <v>15358</v>
      </c>
      <c r="J755" s="133">
        <f t="shared" si="73"/>
        <v>76.542995752706</v>
      </c>
      <c r="K755" s="111"/>
      <c r="L755" s="112"/>
    </row>
    <row r="756" spans="1:12" s="12" customFormat="1" ht="32.25" customHeight="1">
      <c r="A756" s="235"/>
      <c r="B756" s="69">
        <v>90005</v>
      </c>
      <c r="C756" s="21"/>
      <c r="D756" s="2" t="s">
        <v>194</v>
      </c>
      <c r="E756" s="86">
        <f>E757</f>
        <v>0</v>
      </c>
      <c r="F756" s="152"/>
      <c r="G756" s="86">
        <f>G757</f>
        <v>0</v>
      </c>
      <c r="H756" s="86">
        <f>H757</f>
        <v>2400</v>
      </c>
      <c r="I756" s="86">
        <f>I757</f>
        <v>2340</v>
      </c>
      <c r="J756" s="134"/>
      <c r="K756" s="102"/>
      <c r="L756" s="109"/>
    </row>
    <row r="757" spans="1:12" ht="21.75" customHeight="1">
      <c r="A757" s="235"/>
      <c r="B757" s="55"/>
      <c r="C757" s="13">
        <v>4300</v>
      </c>
      <c r="D757" s="7" t="s">
        <v>19</v>
      </c>
      <c r="E757" s="85"/>
      <c r="F757" s="151"/>
      <c r="G757" s="85"/>
      <c r="H757" s="85">
        <v>2400</v>
      </c>
      <c r="I757" s="85">
        <v>2340</v>
      </c>
      <c r="J757" s="133"/>
      <c r="K757" s="111"/>
      <c r="L757" s="112"/>
    </row>
    <row r="758" spans="1:12" ht="24.75" customHeight="1">
      <c r="A758" s="235"/>
      <c r="B758" s="69">
        <v>90008</v>
      </c>
      <c r="C758" s="21"/>
      <c r="D758" s="2" t="s">
        <v>317</v>
      </c>
      <c r="E758" s="86"/>
      <c r="F758" s="152"/>
      <c r="G758" s="86">
        <f>G759+G760</f>
        <v>0</v>
      </c>
      <c r="H758" s="86">
        <f>H759+H760</f>
        <v>70000</v>
      </c>
      <c r="I758" s="86">
        <f>I759+I760</f>
        <v>3500</v>
      </c>
      <c r="J758" s="134"/>
      <c r="K758" s="102"/>
      <c r="L758" s="109"/>
    </row>
    <row r="759" spans="1:12" ht="28.5" customHeight="1">
      <c r="A759" s="235"/>
      <c r="B759" s="55"/>
      <c r="C759" s="13">
        <v>6057</v>
      </c>
      <c r="D759" s="7" t="s">
        <v>273</v>
      </c>
      <c r="E759" s="85"/>
      <c r="F759" s="151"/>
      <c r="G759" s="85"/>
      <c r="H759" s="85">
        <v>59500</v>
      </c>
      <c r="I759" s="85">
        <v>0</v>
      </c>
      <c r="J759" s="133"/>
      <c r="K759" s="111"/>
      <c r="L759" s="112"/>
    </row>
    <row r="760" spans="1:12" ht="27.75" customHeight="1">
      <c r="A760" s="235"/>
      <c r="B760" s="55"/>
      <c r="C760" s="13">
        <v>6059</v>
      </c>
      <c r="D760" s="7" t="s">
        <v>273</v>
      </c>
      <c r="E760" s="85"/>
      <c r="F760" s="151"/>
      <c r="G760" s="85"/>
      <c r="H760" s="85">
        <v>10500</v>
      </c>
      <c r="I760" s="85">
        <v>3500</v>
      </c>
      <c r="J760" s="133"/>
      <c r="K760" s="111"/>
      <c r="L760" s="112"/>
    </row>
    <row r="761" spans="1:12" s="12" customFormat="1" ht="20.25" customHeight="1">
      <c r="A761" s="235"/>
      <c r="B761" s="228">
        <v>90013</v>
      </c>
      <c r="C761" s="21"/>
      <c r="D761" s="2" t="s">
        <v>190</v>
      </c>
      <c r="E761" s="86">
        <f>E763+E762</f>
        <v>9582.94</v>
      </c>
      <c r="F761" s="152">
        <v>90.4</v>
      </c>
      <c r="G761" s="86">
        <f>G763+G762</f>
        <v>9000</v>
      </c>
      <c r="H761" s="86">
        <f>H763+H762</f>
        <v>11210</v>
      </c>
      <c r="I761" s="86">
        <f>I763+I762</f>
        <v>10608.32</v>
      </c>
      <c r="J761" s="134">
        <f t="shared" si="73"/>
        <v>94.63264942016056</v>
      </c>
      <c r="K761" s="102"/>
      <c r="L761" s="109"/>
    </row>
    <row r="762" spans="1:12" ht="20.25" customHeight="1">
      <c r="A762" s="235"/>
      <c r="B762" s="228"/>
      <c r="C762" s="13">
        <v>4210</v>
      </c>
      <c r="D762" s="7" t="s">
        <v>14</v>
      </c>
      <c r="E762" s="78">
        <v>0</v>
      </c>
      <c r="F762" s="145"/>
      <c r="G762" s="78">
        <v>0</v>
      </c>
      <c r="H762" s="78">
        <v>0</v>
      </c>
      <c r="I762" s="78">
        <v>0</v>
      </c>
      <c r="J762" s="135"/>
      <c r="K762" s="111"/>
      <c r="L762" s="112"/>
    </row>
    <row r="763" spans="1:12" ht="22.5">
      <c r="A763" s="235"/>
      <c r="B763" s="241"/>
      <c r="C763" s="13">
        <v>4300</v>
      </c>
      <c r="D763" s="7" t="s">
        <v>19</v>
      </c>
      <c r="E763" s="85">
        <v>9582.94</v>
      </c>
      <c r="F763" s="151">
        <v>91</v>
      </c>
      <c r="G763" s="85">
        <v>9000</v>
      </c>
      <c r="H763" s="85">
        <v>11210</v>
      </c>
      <c r="I763" s="85">
        <v>10608.32</v>
      </c>
      <c r="J763" s="133">
        <f t="shared" si="73"/>
        <v>94.63264942016056</v>
      </c>
      <c r="K763" s="111"/>
      <c r="L763" s="112"/>
    </row>
    <row r="764" spans="1:12" ht="21" customHeight="1">
      <c r="A764" s="235"/>
      <c r="B764" s="226">
        <v>90015</v>
      </c>
      <c r="C764" s="21"/>
      <c r="D764" s="2" t="s">
        <v>103</v>
      </c>
      <c r="E764" s="74">
        <f>E767+E769+E766+E770+E765+E768+E772+E773+E771</f>
        <v>147000.72999999998</v>
      </c>
      <c r="F764" s="142">
        <v>90.3</v>
      </c>
      <c r="G764" s="74">
        <f>G767+G769+G766+G770+G765+G768+G772+G773+G771</f>
        <v>382200</v>
      </c>
      <c r="H764" s="74">
        <f>H767+H769+H766+H770+H765+H768+H772+H773+H771</f>
        <v>252686</v>
      </c>
      <c r="I764" s="74">
        <f>I767+I769+I766+I770+I765+I768+I772+I773+I771</f>
        <v>209806.75999999998</v>
      </c>
      <c r="J764" s="132">
        <f t="shared" si="73"/>
        <v>83.03062298663161</v>
      </c>
      <c r="K764" s="102">
        <f>(I764/E764)*100</f>
        <v>142.72497830452951</v>
      </c>
      <c r="L764" s="109">
        <f>(I764/$I$872)*100</f>
        <v>0.5192503488158486</v>
      </c>
    </row>
    <row r="765" spans="1:12" ht="21" customHeight="1">
      <c r="A765" s="235"/>
      <c r="B765" s="228"/>
      <c r="C765" s="13">
        <v>4170</v>
      </c>
      <c r="D765" s="7" t="s">
        <v>29</v>
      </c>
      <c r="E765" s="78">
        <v>0</v>
      </c>
      <c r="F765" s="145">
        <v>0</v>
      </c>
      <c r="G765" s="78">
        <v>500</v>
      </c>
      <c r="H765" s="78">
        <v>290</v>
      </c>
      <c r="I765" s="78">
        <v>0</v>
      </c>
      <c r="J765" s="135">
        <f t="shared" si="73"/>
        <v>0</v>
      </c>
      <c r="K765" s="111"/>
      <c r="L765" s="112"/>
    </row>
    <row r="766" spans="1:12" ht="21" customHeight="1">
      <c r="A766" s="235"/>
      <c r="B766" s="228"/>
      <c r="C766" s="13">
        <v>4210</v>
      </c>
      <c r="D766" s="7" t="s">
        <v>14</v>
      </c>
      <c r="E766" s="78">
        <v>9193.9</v>
      </c>
      <c r="F766" s="145">
        <v>90.9</v>
      </c>
      <c r="G766" s="78">
        <v>4500</v>
      </c>
      <c r="H766" s="78">
        <v>8600</v>
      </c>
      <c r="I766" s="78">
        <v>8304.01</v>
      </c>
      <c r="J766" s="135">
        <f t="shared" si="73"/>
        <v>96.55825581395348</v>
      </c>
      <c r="K766" s="111">
        <f>(I766/E766)*100</f>
        <v>90.32086492130652</v>
      </c>
      <c r="L766" s="112"/>
    </row>
    <row r="767" spans="1:12" ht="11.25">
      <c r="A767" s="235"/>
      <c r="B767" s="231"/>
      <c r="C767" s="13">
        <v>4260</v>
      </c>
      <c r="D767" s="7" t="s">
        <v>15</v>
      </c>
      <c r="E767" s="85">
        <v>105314.41</v>
      </c>
      <c r="F767" s="151">
        <v>91.1</v>
      </c>
      <c r="G767" s="85">
        <v>120000</v>
      </c>
      <c r="H767" s="85">
        <v>124500</v>
      </c>
      <c r="I767" s="85">
        <v>118356.26</v>
      </c>
      <c r="J767" s="133">
        <f t="shared" si="73"/>
        <v>95.06526907630521</v>
      </c>
      <c r="K767" s="111">
        <f>(I767/E767)*100</f>
        <v>112.38372792479205</v>
      </c>
      <c r="L767" s="112">
        <f>(I767/$I$872)*100</f>
        <v>0.2929196813750866</v>
      </c>
    </row>
    <row r="768" spans="1:12" ht="22.5">
      <c r="A768" s="235"/>
      <c r="B768" s="231"/>
      <c r="C768" s="13">
        <v>4270</v>
      </c>
      <c r="D768" s="7" t="s">
        <v>17</v>
      </c>
      <c r="E768" s="85">
        <v>29217.44</v>
      </c>
      <c r="F768" s="151">
        <v>86.1</v>
      </c>
      <c r="G768" s="85">
        <v>30000</v>
      </c>
      <c r="H768" s="85">
        <v>3096</v>
      </c>
      <c r="I768" s="85">
        <v>2300</v>
      </c>
      <c r="J768" s="133">
        <f t="shared" si="73"/>
        <v>74.28940568475451</v>
      </c>
      <c r="K768" s="111"/>
      <c r="L768" s="112"/>
    </row>
    <row r="769" spans="1:12" ht="21" customHeight="1">
      <c r="A769" s="235"/>
      <c r="B769" s="231"/>
      <c r="C769" s="13">
        <v>4300</v>
      </c>
      <c r="D769" s="7" t="s">
        <v>19</v>
      </c>
      <c r="E769" s="85">
        <v>2380.37</v>
      </c>
      <c r="F769" s="151">
        <v>92.9</v>
      </c>
      <c r="G769" s="85">
        <v>2200</v>
      </c>
      <c r="H769" s="85">
        <v>25200</v>
      </c>
      <c r="I769" s="85">
        <v>24731.47</v>
      </c>
      <c r="J769" s="133">
        <f t="shared" si="73"/>
        <v>98.14075396825397</v>
      </c>
      <c r="K769" s="111">
        <f>(I769/E769)*100</f>
        <v>1038.9758734986578</v>
      </c>
      <c r="L769" s="112">
        <f>(I769/$I$872)*100</f>
        <v>0.06120786777427333</v>
      </c>
    </row>
    <row r="770" spans="1:12" ht="32.25" customHeight="1">
      <c r="A770" s="235"/>
      <c r="B770" s="229"/>
      <c r="C770" s="13">
        <v>6050</v>
      </c>
      <c r="D770" s="7" t="s">
        <v>273</v>
      </c>
      <c r="E770" s="85">
        <v>0</v>
      </c>
      <c r="F770" s="151"/>
      <c r="G770" s="85">
        <v>25000</v>
      </c>
      <c r="H770" s="85">
        <v>37000</v>
      </c>
      <c r="I770" s="85">
        <v>32000</v>
      </c>
      <c r="J770" s="133">
        <f t="shared" si="73"/>
        <v>86.48648648648648</v>
      </c>
      <c r="K770" s="111"/>
      <c r="L770" s="112"/>
    </row>
    <row r="771" spans="1:12" ht="32.25" customHeight="1">
      <c r="A771" s="235"/>
      <c r="B771" s="229"/>
      <c r="C771" s="13">
        <v>6057</v>
      </c>
      <c r="D771" s="7" t="s">
        <v>273</v>
      </c>
      <c r="E771" s="85">
        <v>0</v>
      </c>
      <c r="F771" s="151"/>
      <c r="G771" s="85">
        <v>170000</v>
      </c>
      <c r="H771" s="85">
        <v>0</v>
      </c>
      <c r="I771" s="85">
        <v>0</v>
      </c>
      <c r="J771" s="133"/>
      <c r="K771" s="111"/>
      <c r="L771" s="112"/>
    </row>
    <row r="772" spans="1:12" ht="32.25" customHeight="1">
      <c r="A772" s="235"/>
      <c r="B772" s="229"/>
      <c r="C772" s="13">
        <v>6059</v>
      </c>
      <c r="D772" s="7" t="s">
        <v>273</v>
      </c>
      <c r="E772" s="85">
        <v>0</v>
      </c>
      <c r="F772" s="151">
        <v>99.7</v>
      </c>
      <c r="G772" s="85">
        <v>30000</v>
      </c>
      <c r="H772" s="85">
        <v>30000</v>
      </c>
      <c r="I772" s="85">
        <v>7380</v>
      </c>
      <c r="J772" s="133">
        <f t="shared" si="73"/>
        <v>24.6</v>
      </c>
      <c r="K772" s="111"/>
      <c r="L772" s="112"/>
    </row>
    <row r="773" spans="1:12" ht="32.25" customHeight="1">
      <c r="A773" s="235"/>
      <c r="B773" s="227"/>
      <c r="C773" s="13">
        <v>6060</v>
      </c>
      <c r="D773" s="7" t="s">
        <v>182</v>
      </c>
      <c r="E773" s="85">
        <v>894.61</v>
      </c>
      <c r="F773" s="151"/>
      <c r="G773" s="85">
        <v>0</v>
      </c>
      <c r="H773" s="85">
        <v>24000</v>
      </c>
      <c r="I773" s="85">
        <v>16735.02</v>
      </c>
      <c r="J773" s="133"/>
      <c r="K773" s="111"/>
      <c r="L773" s="112"/>
    </row>
    <row r="774" spans="1:12" ht="61.5" customHeight="1">
      <c r="A774" s="235"/>
      <c r="B774" s="226">
        <v>90019</v>
      </c>
      <c r="C774" s="21"/>
      <c r="D774" s="2" t="s">
        <v>157</v>
      </c>
      <c r="E774" s="86">
        <f>E778+E779+E775+E776+E777+E780</f>
        <v>41184.100000000006</v>
      </c>
      <c r="F774" s="152">
        <v>90.1</v>
      </c>
      <c r="G774" s="86">
        <f>G778+G779+G775+G776+G777+G780</f>
        <v>36150</v>
      </c>
      <c r="H774" s="86">
        <f>H778+H779+H775+H776+H777+H780</f>
        <v>29150</v>
      </c>
      <c r="I774" s="86">
        <f>I778+I779+I775+I776+I777+I780</f>
        <v>22114.96</v>
      </c>
      <c r="J774" s="134">
        <f t="shared" si="73"/>
        <v>75.86607204116638</v>
      </c>
      <c r="K774" s="102">
        <f>(I774/E774)*100</f>
        <v>53.69781056281428</v>
      </c>
      <c r="L774" s="131">
        <f>(I774/$I$872)*100</f>
        <v>0.05473227218250041</v>
      </c>
    </row>
    <row r="775" spans="1:12" ht="33.75">
      <c r="A775" s="235"/>
      <c r="B775" s="228"/>
      <c r="C775" s="13">
        <v>4110</v>
      </c>
      <c r="D775" s="7" t="s">
        <v>224</v>
      </c>
      <c r="E775" s="78">
        <v>4034.9</v>
      </c>
      <c r="F775" s="145"/>
      <c r="G775" s="78">
        <v>3500</v>
      </c>
      <c r="H775" s="78">
        <v>3500</v>
      </c>
      <c r="I775" s="78">
        <v>2786.68</v>
      </c>
      <c r="J775" s="135"/>
      <c r="K775" s="111"/>
      <c r="L775" s="122"/>
    </row>
    <row r="776" spans="1:12" ht="24" customHeight="1">
      <c r="A776" s="235"/>
      <c r="B776" s="228"/>
      <c r="C776" s="13">
        <v>4120</v>
      </c>
      <c r="D776" s="7" t="s">
        <v>60</v>
      </c>
      <c r="E776" s="78">
        <v>287.55</v>
      </c>
      <c r="F776" s="145"/>
      <c r="G776" s="78">
        <v>300</v>
      </c>
      <c r="H776" s="78">
        <v>300</v>
      </c>
      <c r="I776" s="78">
        <v>171.28</v>
      </c>
      <c r="J776" s="135"/>
      <c r="K776" s="111"/>
      <c r="L776" s="122"/>
    </row>
    <row r="777" spans="1:12" ht="22.5">
      <c r="A777" s="235"/>
      <c r="B777" s="228"/>
      <c r="C777" s="13">
        <v>4170</v>
      </c>
      <c r="D777" s="7" t="s">
        <v>29</v>
      </c>
      <c r="E777" s="78">
        <v>23472</v>
      </c>
      <c r="F777" s="145"/>
      <c r="G777" s="78">
        <v>26000</v>
      </c>
      <c r="H777" s="78">
        <v>20700</v>
      </c>
      <c r="I777" s="78">
        <v>17641</v>
      </c>
      <c r="J777" s="135"/>
      <c r="K777" s="111"/>
      <c r="L777" s="122"/>
    </row>
    <row r="778" spans="1:12" ht="21.75" customHeight="1">
      <c r="A778" s="235"/>
      <c r="B778" s="229"/>
      <c r="C778" s="13">
        <v>4210</v>
      </c>
      <c r="D778" s="7" t="s">
        <v>14</v>
      </c>
      <c r="E778" s="85">
        <v>2597.55</v>
      </c>
      <c r="F778" s="151">
        <v>99.1</v>
      </c>
      <c r="G778" s="85">
        <v>3300</v>
      </c>
      <c r="H778" s="85">
        <v>1600</v>
      </c>
      <c r="I778" s="85">
        <v>1234.4</v>
      </c>
      <c r="J778" s="133">
        <f t="shared" si="73"/>
        <v>77.15</v>
      </c>
      <c r="K778" s="111">
        <f>(I778/E778)*100</f>
        <v>47.52170314334661</v>
      </c>
      <c r="L778" s="112"/>
    </row>
    <row r="779" spans="1:12" ht="21" customHeight="1">
      <c r="A779" s="235"/>
      <c r="B779" s="229"/>
      <c r="C779" s="13">
        <v>4300</v>
      </c>
      <c r="D779" s="7" t="s">
        <v>19</v>
      </c>
      <c r="E779" s="85">
        <v>10792.1</v>
      </c>
      <c r="F779" s="151">
        <v>22.6</v>
      </c>
      <c r="G779" s="85">
        <v>3000</v>
      </c>
      <c r="H779" s="85">
        <v>3000</v>
      </c>
      <c r="I779" s="85">
        <v>281.6</v>
      </c>
      <c r="J779" s="133">
        <f t="shared" si="73"/>
        <v>9.386666666666667</v>
      </c>
      <c r="K779" s="111">
        <f>(I779/E779)*100</f>
        <v>2.6093160737947203</v>
      </c>
      <c r="L779" s="112"/>
    </row>
    <row r="780" spans="1:12" ht="21" customHeight="1">
      <c r="A780" s="235"/>
      <c r="B780" s="227"/>
      <c r="C780" s="13">
        <v>4430</v>
      </c>
      <c r="D780" s="7" t="s">
        <v>32</v>
      </c>
      <c r="E780" s="85">
        <v>0</v>
      </c>
      <c r="F780" s="151"/>
      <c r="G780" s="85">
        <v>50</v>
      </c>
      <c r="H780" s="85">
        <v>50</v>
      </c>
      <c r="I780" s="85">
        <v>0</v>
      </c>
      <c r="J780" s="133"/>
      <c r="K780" s="111"/>
      <c r="L780" s="112"/>
    </row>
    <row r="781" spans="1:12" ht="21">
      <c r="A781" s="235"/>
      <c r="B781" s="226">
        <v>90095</v>
      </c>
      <c r="C781" s="21"/>
      <c r="D781" s="2" t="s">
        <v>25</v>
      </c>
      <c r="E781" s="74">
        <f>E783+E784+E786+E788+E789+E787+E782+E785+E790</f>
        <v>207016.96000000002</v>
      </c>
      <c r="F781" s="142">
        <v>87.1</v>
      </c>
      <c r="G781" s="74">
        <f>G783+G784+G786+G788+G789+G787+G782+G785+G790</f>
        <v>256750</v>
      </c>
      <c r="H781" s="74">
        <f>H783+H784+H786+H788+H789+H787+H782+H785+H790</f>
        <v>568050</v>
      </c>
      <c r="I781" s="74">
        <f>I783+I784+I786+I788+I789+I787+I782+I785+I790</f>
        <v>555154.43</v>
      </c>
      <c r="J781" s="132">
        <f t="shared" si="73"/>
        <v>97.72985300589738</v>
      </c>
      <c r="K781" s="102">
        <f>(I781/E781)*100</f>
        <v>268.1685742076398</v>
      </c>
      <c r="L781" s="109"/>
    </row>
    <row r="782" spans="1:12" ht="22.5">
      <c r="A782" s="235"/>
      <c r="B782" s="228"/>
      <c r="C782" s="13">
        <v>4170</v>
      </c>
      <c r="D782" s="7" t="s">
        <v>29</v>
      </c>
      <c r="E782" s="78">
        <v>0</v>
      </c>
      <c r="F782" s="145"/>
      <c r="G782" s="78">
        <v>200</v>
      </c>
      <c r="H782" s="78">
        <v>500</v>
      </c>
      <c r="I782" s="78">
        <v>500</v>
      </c>
      <c r="J782" s="135"/>
      <c r="K782" s="111"/>
      <c r="L782" s="112"/>
    </row>
    <row r="783" spans="1:12" ht="21" customHeight="1">
      <c r="A783" s="235"/>
      <c r="B783" s="231"/>
      <c r="C783" s="13">
        <v>4210</v>
      </c>
      <c r="D783" s="7" t="s">
        <v>14</v>
      </c>
      <c r="E783" s="85">
        <v>170</v>
      </c>
      <c r="F783" s="151">
        <v>21.5</v>
      </c>
      <c r="G783" s="85">
        <v>300</v>
      </c>
      <c r="H783" s="85">
        <v>800</v>
      </c>
      <c r="I783" s="85">
        <v>719.57</v>
      </c>
      <c r="J783" s="133">
        <f t="shared" si="73"/>
        <v>89.94625</v>
      </c>
      <c r="K783" s="111">
        <f>(I783/E783)*100</f>
        <v>423.27647058823527</v>
      </c>
      <c r="L783" s="109"/>
    </row>
    <row r="784" spans="1:12" ht="11.25">
      <c r="A784" s="235"/>
      <c r="B784" s="231"/>
      <c r="C784" s="13">
        <v>4260</v>
      </c>
      <c r="D784" s="7" t="s">
        <v>15</v>
      </c>
      <c r="E784" s="85">
        <v>266.65</v>
      </c>
      <c r="F784" s="151">
        <v>77.1</v>
      </c>
      <c r="G784" s="85">
        <v>250</v>
      </c>
      <c r="H784" s="85">
        <v>750</v>
      </c>
      <c r="I784" s="85">
        <v>656.68</v>
      </c>
      <c r="J784" s="133">
        <f t="shared" si="73"/>
        <v>87.55733333333333</v>
      </c>
      <c r="K784" s="111">
        <f>(I784/E784)*100</f>
        <v>246.27039189949375</v>
      </c>
      <c r="L784" s="109"/>
    </row>
    <row r="785" spans="1:12" ht="22.5">
      <c r="A785" s="235"/>
      <c r="B785" s="231"/>
      <c r="C785" s="13">
        <v>4270</v>
      </c>
      <c r="D785" s="7" t="s">
        <v>17</v>
      </c>
      <c r="E785" s="85">
        <v>500</v>
      </c>
      <c r="F785" s="151"/>
      <c r="G785" s="85">
        <v>1000</v>
      </c>
      <c r="H785" s="85">
        <v>500</v>
      </c>
      <c r="I785" s="85">
        <v>159.9</v>
      </c>
      <c r="J785" s="133"/>
      <c r="K785" s="111"/>
      <c r="L785" s="109"/>
    </row>
    <row r="786" spans="1:12" ht="22.5">
      <c r="A786" s="235"/>
      <c r="B786" s="231"/>
      <c r="C786" s="13">
        <v>4300</v>
      </c>
      <c r="D786" s="7" t="s">
        <v>19</v>
      </c>
      <c r="E786" s="85">
        <v>119373.91</v>
      </c>
      <c r="F786" s="151">
        <v>87</v>
      </c>
      <c r="G786" s="85">
        <v>120000</v>
      </c>
      <c r="H786" s="85">
        <v>165500</v>
      </c>
      <c r="I786" s="85">
        <v>158200.08</v>
      </c>
      <c r="J786" s="133">
        <f t="shared" si="73"/>
        <v>95.58917220543806</v>
      </c>
      <c r="K786" s="111">
        <f>(I786/E786)*100</f>
        <v>132.52483729484942</v>
      </c>
      <c r="L786" s="109"/>
    </row>
    <row r="787" spans="1:12" ht="22.5">
      <c r="A787" s="235"/>
      <c r="B787" s="231"/>
      <c r="C787" s="13">
        <v>6050</v>
      </c>
      <c r="D787" s="7" t="s">
        <v>273</v>
      </c>
      <c r="E787" s="85">
        <v>0</v>
      </c>
      <c r="F787" s="151"/>
      <c r="G787" s="85">
        <v>0</v>
      </c>
      <c r="H787" s="85">
        <v>0</v>
      </c>
      <c r="I787" s="85">
        <v>0</v>
      </c>
      <c r="J787" s="133"/>
      <c r="K787" s="111"/>
      <c r="L787" s="109"/>
    </row>
    <row r="788" spans="1:12" ht="22.5">
      <c r="A788" s="229"/>
      <c r="B788" s="229"/>
      <c r="C788" s="13">
        <v>6057</v>
      </c>
      <c r="D788" s="7" t="s">
        <v>273</v>
      </c>
      <c r="E788" s="85">
        <v>47140.64</v>
      </c>
      <c r="F788" s="151"/>
      <c r="G788" s="85">
        <v>85900</v>
      </c>
      <c r="H788" s="85">
        <v>250000</v>
      </c>
      <c r="I788" s="85">
        <v>248569.88</v>
      </c>
      <c r="J788" s="133"/>
      <c r="K788" s="111"/>
      <c r="L788" s="109"/>
    </row>
    <row r="789" spans="1:12" ht="22.5">
      <c r="A789" s="227"/>
      <c r="B789" s="227"/>
      <c r="C789" s="13">
        <v>6059</v>
      </c>
      <c r="D789" s="7" t="s">
        <v>273</v>
      </c>
      <c r="E789" s="85">
        <v>39565.76</v>
      </c>
      <c r="F789" s="151">
        <v>93.7</v>
      </c>
      <c r="G789" s="85">
        <v>49100</v>
      </c>
      <c r="H789" s="85">
        <v>150000</v>
      </c>
      <c r="I789" s="85">
        <v>146348.32</v>
      </c>
      <c r="J789" s="133">
        <f t="shared" si="73"/>
        <v>97.56554666666666</v>
      </c>
      <c r="K789" s="111"/>
      <c r="L789" s="109"/>
    </row>
    <row r="790" spans="1:12" ht="33.75">
      <c r="A790" s="72"/>
      <c r="B790" s="98"/>
      <c r="C790" s="13">
        <v>6060</v>
      </c>
      <c r="D790" s="7" t="s">
        <v>182</v>
      </c>
      <c r="E790" s="85">
        <v>0</v>
      </c>
      <c r="F790" s="151"/>
      <c r="G790" s="85">
        <v>0</v>
      </c>
      <c r="H790" s="85">
        <v>0</v>
      </c>
      <c r="I790" s="85">
        <v>0</v>
      </c>
      <c r="J790" s="133"/>
      <c r="K790" s="111"/>
      <c r="L790" s="109"/>
    </row>
    <row r="791" spans="1:12" s="6" customFormat="1" ht="42" customHeight="1">
      <c r="A791" s="230" t="s">
        <v>104</v>
      </c>
      <c r="B791" s="13"/>
      <c r="C791" s="13"/>
      <c r="D791" s="2" t="s">
        <v>105</v>
      </c>
      <c r="E791" s="74">
        <f>E795+E803+E806+E809</f>
        <v>1245360.22</v>
      </c>
      <c r="F791" s="142">
        <v>97.7</v>
      </c>
      <c r="G791" s="74">
        <f>G795+G803+G806+G809</f>
        <v>1099831.95</v>
      </c>
      <c r="H791" s="74">
        <f>H795+H803+H806+H809</f>
        <v>1283087.82</v>
      </c>
      <c r="I791" s="74">
        <f>I795+I803+I806+I809</f>
        <v>1233080.1</v>
      </c>
      <c r="J791" s="132">
        <f aca="true" t="shared" si="74" ref="J791:J801">(I791/H791)*100</f>
        <v>96.10254892763304</v>
      </c>
      <c r="K791" s="102">
        <f>(I791/E791)*100</f>
        <v>99.01393028275788</v>
      </c>
      <c r="L791" s="109">
        <f>(I791/$I$872)*100</f>
        <v>3.051747579739002</v>
      </c>
    </row>
    <row r="792" spans="1:12" s="6" customFormat="1" ht="9.75" customHeight="1">
      <c r="A792" s="235"/>
      <c r="B792" s="13"/>
      <c r="C792" s="13"/>
      <c r="D792" s="9" t="s">
        <v>12</v>
      </c>
      <c r="E792" s="75">
        <f>E791-E793</f>
        <v>1148136.07</v>
      </c>
      <c r="F792" s="143">
        <v>97.7</v>
      </c>
      <c r="G792" s="75">
        <f>G791-G793</f>
        <v>1040880</v>
      </c>
      <c r="H792" s="75">
        <f>H791-H793</f>
        <v>1187013.98</v>
      </c>
      <c r="I792" s="75">
        <f>I791-I793</f>
        <v>1139187.82</v>
      </c>
      <c r="J792" s="135">
        <f t="shared" si="74"/>
        <v>95.97088485849173</v>
      </c>
      <c r="K792" s="111">
        <f>(I792/E792)*100</f>
        <v>99.22062809158152</v>
      </c>
      <c r="L792" s="112">
        <f>(I792/$I$872)*100</f>
        <v>2.819373755649085</v>
      </c>
    </row>
    <row r="793" spans="1:12" s="6" customFormat="1" ht="10.5" customHeight="1">
      <c r="A793" s="235"/>
      <c r="B793" s="13"/>
      <c r="C793" s="13"/>
      <c r="D793" s="9" t="s">
        <v>126</v>
      </c>
      <c r="E793" s="75">
        <f>E794+E802+E805+E808</f>
        <v>97224.15</v>
      </c>
      <c r="F793" s="143">
        <v>98.1</v>
      </c>
      <c r="G793" s="75">
        <f>G794+G802+G805</f>
        <v>58951.95</v>
      </c>
      <c r="H793" s="75">
        <f>H794+H802+H805+H808</f>
        <v>96073.84</v>
      </c>
      <c r="I793" s="75">
        <f>I794+I802+I805+I808</f>
        <v>93892.28</v>
      </c>
      <c r="J793" s="135">
        <f t="shared" si="74"/>
        <v>97.72928822247555</v>
      </c>
      <c r="K793" s="111">
        <f>(I793/E793)*100</f>
        <v>96.57300166676696</v>
      </c>
      <c r="L793" s="112"/>
    </row>
    <row r="794" spans="1:12" s="6" customFormat="1" ht="13.5" customHeight="1">
      <c r="A794" s="235"/>
      <c r="B794" s="13"/>
      <c r="C794" s="13"/>
      <c r="D794" s="9" t="s">
        <v>160</v>
      </c>
      <c r="E794" s="75">
        <f>E800+E801+E817+E818</f>
        <v>58672.9</v>
      </c>
      <c r="F794" s="143">
        <v>96.8</v>
      </c>
      <c r="G794" s="75">
        <f>G800+G801+G817+G818</f>
        <v>58951.95</v>
      </c>
      <c r="H794" s="75">
        <f>H800+H801+H817+H818</f>
        <v>81073.84</v>
      </c>
      <c r="I794" s="75">
        <f>I800+I801+I817+I818</f>
        <v>78892.28</v>
      </c>
      <c r="J794" s="135">
        <f t="shared" si="74"/>
        <v>97.30916902418832</v>
      </c>
      <c r="K794" s="111"/>
      <c r="L794" s="112"/>
    </row>
    <row r="795" spans="1:12" s="6" customFormat="1" ht="31.5" customHeight="1">
      <c r="A795" s="235"/>
      <c r="B795" s="232">
        <v>92109</v>
      </c>
      <c r="C795" s="21"/>
      <c r="D795" s="2" t="s">
        <v>106</v>
      </c>
      <c r="E795" s="74">
        <f>E796+E797+E799+E800+E801+E802</f>
        <v>902168.6900000001</v>
      </c>
      <c r="F795" s="142">
        <v>99.7</v>
      </c>
      <c r="G795" s="74">
        <f>SUM(G796:G802)</f>
        <v>805031.95</v>
      </c>
      <c r="H795" s="74">
        <f>SUM(H796:H802)</f>
        <v>926873.52</v>
      </c>
      <c r="I795" s="74">
        <f>SUM(I796:I802)</f>
        <v>889696.2899999999</v>
      </c>
      <c r="J795" s="132">
        <f t="shared" si="74"/>
        <v>95.98896406059804</v>
      </c>
      <c r="K795" s="102">
        <f>(I795/E795)*100</f>
        <v>98.61750910464426</v>
      </c>
      <c r="L795" s="109">
        <f>(I795/$I$872)*100</f>
        <v>2.201907645505161</v>
      </c>
    </row>
    <row r="796" spans="1:12" s="6" customFormat="1" ht="42.75" customHeight="1">
      <c r="A796" s="235"/>
      <c r="B796" s="233"/>
      <c r="C796" s="13">
        <v>2480</v>
      </c>
      <c r="D796" s="7" t="s">
        <v>123</v>
      </c>
      <c r="E796" s="85">
        <v>827400</v>
      </c>
      <c r="F796" s="151">
        <v>100</v>
      </c>
      <c r="G796" s="85">
        <v>728000</v>
      </c>
      <c r="H796" s="85">
        <v>835000</v>
      </c>
      <c r="I796" s="85">
        <v>805000</v>
      </c>
      <c r="J796" s="130">
        <f t="shared" si="74"/>
        <v>96.40718562874252</v>
      </c>
      <c r="K796" s="111">
        <f>(I796/E796)*100</f>
        <v>97.29272419627749</v>
      </c>
      <c r="L796" s="112">
        <f>(I796/$I$872)*100</f>
        <v>1.9922929594678367</v>
      </c>
    </row>
    <row r="797" spans="1:12" s="6" customFormat="1" ht="22.5">
      <c r="A797" s="235"/>
      <c r="B797" s="233"/>
      <c r="C797" s="13">
        <v>4210</v>
      </c>
      <c r="D797" s="7" t="s">
        <v>14</v>
      </c>
      <c r="E797" s="85">
        <v>16549.11</v>
      </c>
      <c r="F797" s="151">
        <v>92</v>
      </c>
      <c r="G797" s="85">
        <v>15600</v>
      </c>
      <c r="H797" s="85">
        <v>10366.89</v>
      </c>
      <c r="I797" s="85">
        <v>8076.91</v>
      </c>
      <c r="J797" s="130">
        <f t="shared" si="74"/>
        <v>77.9106366518792</v>
      </c>
      <c r="K797" s="111">
        <f>(I797/E797)*100</f>
        <v>48.80570616788455</v>
      </c>
      <c r="L797" s="112"/>
    </row>
    <row r="798" spans="1:12" s="6" customFormat="1" ht="22.5">
      <c r="A798" s="235"/>
      <c r="B798" s="233"/>
      <c r="C798" s="13">
        <v>4270</v>
      </c>
      <c r="D798" s="7" t="s">
        <v>17</v>
      </c>
      <c r="E798" s="85"/>
      <c r="F798" s="151"/>
      <c r="G798" s="85">
        <v>1180</v>
      </c>
      <c r="H798" s="85">
        <v>3075.99</v>
      </c>
      <c r="I798" s="85">
        <v>1180</v>
      </c>
      <c r="J798" s="130"/>
      <c r="K798" s="111"/>
      <c r="L798" s="112"/>
    </row>
    <row r="799" spans="1:12" s="6" customFormat="1" ht="22.5">
      <c r="A799" s="235"/>
      <c r="B799" s="233"/>
      <c r="C799" s="13">
        <v>4300</v>
      </c>
      <c r="D799" s="7" t="s">
        <v>19</v>
      </c>
      <c r="E799" s="85">
        <v>1536.68</v>
      </c>
      <c r="F799" s="151">
        <v>43</v>
      </c>
      <c r="G799" s="85">
        <v>1300</v>
      </c>
      <c r="H799" s="85">
        <v>1356.8</v>
      </c>
      <c r="I799" s="85">
        <v>547.1</v>
      </c>
      <c r="J799" s="130">
        <f t="shared" si="74"/>
        <v>40.32281839622642</v>
      </c>
      <c r="K799" s="111"/>
      <c r="L799" s="112"/>
    </row>
    <row r="800" spans="1:12" s="6" customFormat="1" ht="22.5">
      <c r="A800" s="235"/>
      <c r="B800" s="233"/>
      <c r="C800" s="13">
        <v>6050</v>
      </c>
      <c r="D800" s="7" t="s">
        <v>273</v>
      </c>
      <c r="E800" s="85">
        <v>30156</v>
      </c>
      <c r="F800" s="151">
        <v>94</v>
      </c>
      <c r="G800" s="85">
        <v>26127.7</v>
      </c>
      <c r="H800" s="85">
        <v>31962.6</v>
      </c>
      <c r="I800" s="85">
        <v>31962.34</v>
      </c>
      <c r="J800" s="130">
        <f t="shared" si="74"/>
        <v>99.99918654927947</v>
      </c>
      <c r="K800" s="111">
        <f>(I800/E800)*100</f>
        <v>105.98998540920546</v>
      </c>
      <c r="L800" s="112">
        <f aca="true" t="shared" si="75" ref="L800:L807">(I800/$I$872)*100</f>
        <v>0.0791035340995245</v>
      </c>
    </row>
    <row r="801" spans="1:12" s="6" customFormat="1" ht="33.75">
      <c r="A801" s="235"/>
      <c r="B801" s="233"/>
      <c r="C801" s="13">
        <v>6060</v>
      </c>
      <c r="D801" s="7" t="s">
        <v>182</v>
      </c>
      <c r="E801" s="85">
        <v>26526.9</v>
      </c>
      <c r="F801" s="151">
        <v>99</v>
      </c>
      <c r="G801" s="85">
        <v>32824.25</v>
      </c>
      <c r="H801" s="85">
        <v>30111.24</v>
      </c>
      <c r="I801" s="85">
        <v>27929.94</v>
      </c>
      <c r="J801" s="130">
        <f t="shared" si="74"/>
        <v>92.75586126642409</v>
      </c>
      <c r="K801" s="111">
        <f>(I801/E801)*100</f>
        <v>105.28912160863122</v>
      </c>
      <c r="L801" s="112">
        <f t="shared" si="75"/>
        <v>0.06912375505634673</v>
      </c>
    </row>
    <row r="802" spans="1:12" ht="90" customHeight="1">
      <c r="A802" s="235"/>
      <c r="B802" s="233"/>
      <c r="C802" s="13">
        <v>6220</v>
      </c>
      <c r="D802" s="7" t="s">
        <v>276</v>
      </c>
      <c r="E802" s="85">
        <v>0</v>
      </c>
      <c r="F802" s="151">
        <v>100</v>
      </c>
      <c r="G802" s="85">
        <v>0</v>
      </c>
      <c r="H802" s="85">
        <v>15000</v>
      </c>
      <c r="I802" s="85">
        <v>15000</v>
      </c>
      <c r="J802" s="130"/>
      <c r="K802" s="111"/>
      <c r="L802" s="112">
        <f t="shared" si="75"/>
        <v>0.03712347129443174</v>
      </c>
    </row>
    <row r="803" spans="1:12" ht="11.25">
      <c r="A803" s="235"/>
      <c r="B803" s="226">
        <v>92116</v>
      </c>
      <c r="C803" s="21"/>
      <c r="D803" s="2" t="s">
        <v>107</v>
      </c>
      <c r="E803" s="74">
        <f>E804+E805</f>
        <v>272851.25</v>
      </c>
      <c r="F803" s="142">
        <v>100</v>
      </c>
      <c r="G803" s="74">
        <f>G804+G805</f>
        <v>248000</v>
      </c>
      <c r="H803" s="74">
        <f>H804+H805</f>
        <v>248000</v>
      </c>
      <c r="I803" s="74">
        <f>I804+I805</f>
        <v>239118</v>
      </c>
      <c r="J803" s="107">
        <f aca="true" t="shared" si="76" ref="J803:J821">(I803/H803)*100</f>
        <v>96.41854838709676</v>
      </c>
      <c r="K803" s="102">
        <f aca="true" t="shared" si="77" ref="K803:K878">(I803/E803)*100</f>
        <v>87.63676178870355</v>
      </c>
      <c r="L803" s="109">
        <f t="shared" si="75"/>
        <v>0.5917926805987953</v>
      </c>
    </row>
    <row r="804" spans="1:12" s="6" customFormat="1" ht="46.5" customHeight="1">
      <c r="A804" s="235"/>
      <c r="B804" s="231"/>
      <c r="C804" s="13">
        <v>2480</v>
      </c>
      <c r="D804" s="7" t="s">
        <v>123</v>
      </c>
      <c r="E804" s="85">
        <v>254300</v>
      </c>
      <c r="F804" s="151">
        <v>100</v>
      </c>
      <c r="G804" s="85">
        <v>248000</v>
      </c>
      <c r="H804" s="85">
        <v>248000</v>
      </c>
      <c r="I804" s="85">
        <v>239118</v>
      </c>
      <c r="J804" s="130">
        <f t="shared" si="76"/>
        <v>96.41854838709676</v>
      </c>
      <c r="K804" s="111">
        <f t="shared" si="77"/>
        <v>94.02988596146284</v>
      </c>
      <c r="L804" s="112">
        <f t="shared" si="75"/>
        <v>0.5917926805987953</v>
      </c>
    </row>
    <row r="805" spans="1:12" s="6" customFormat="1" ht="87.75" customHeight="1">
      <c r="A805" s="235"/>
      <c r="B805" s="227"/>
      <c r="C805" s="13">
        <v>6220</v>
      </c>
      <c r="D805" s="7" t="s">
        <v>276</v>
      </c>
      <c r="E805" s="85">
        <v>18551.25</v>
      </c>
      <c r="F805" s="151">
        <v>100</v>
      </c>
      <c r="G805" s="85">
        <v>0</v>
      </c>
      <c r="H805" s="85">
        <v>0</v>
      </c>
      <c r="I805" s="85">
        <v>0</v>
      </c>
      <c r="J805" s="130"/>
      <c r="K805" s="111"/>
      <c r="L805" s="112">
        <f t="shared" si="75"/>
        <v>0</v>
      </c>
    </row>
    <row r="806" spans="1:12" s="6" customFormat="1" ht="29.25" customHeight="1">
      <c r="A806" s="235"/>
      <c r="B806" s="232">
        <v>92120</v>
      </c>
      <c r="C806" s="21"/>
      <c r="D806" s="2" t="s">
        <v>124</v>
      </c>
      <c r="E806" s="74">
        <f>E807+E808</f>
        <v>40000</v>
      </c>
      <c r="F806" s="142">
        <v>0</v>
      </c>
      <c r="G806" s="74">
        <f>G807</f>
        <v>20000</v>
      </c>
      <c r="H806" s="74">
        <f>H807+H808</f>
        <v>40184.3</v>
      </c>
      <c r="I806" s="74">
        <f>I807+I808</f>
        <v>37936</v>
      </c>
      <c r="J806" s="132">
        <f t="shared" si="76"/>
        <v>94.4050288296673</v>
      </c>
      <c r="K806" s="102"/>
      <c r="L806" s="118">
        <f t="shared" si="75"/>
        <v>0.09388773380170418</v>
      </c>
    </row>
    <row r="807" spans="1:12" ht="113.25" customHeight="1">
      <c r="A807" s="235"/>
      <c r="B807" s="233"/>
      <c r="C807" s="13">
        <v>2720</v>
      </c>
      <c r="D807" s="7" t="s">
        <v>277</v>
      </c>
      <c r="E807" s="85">
        <v>20000</v>
      </c>
      <c r="F807" s="151">
        <v>0</v>
      </c>
      <c r="G807" s="85">
        <v>20000</v>
      </c>
      <c r="H807" s="85">
        <v>40184.3</v>
      </c>
      <c r="I807" s="85">
        <v>37936</v>
      </c>
      <c r="J807" s="133">
        <f t="shared" si="76"/>
        <v>94.4050288296673</v>
      </c>
      <c r="K807" s="111"/>
      <c r="L807" s="118">
        <f t="shared" si="75"/>
        <v>0.09388773380170418</v>
      </c>
    </row>
    <row r="808" spans="1:12" ht="114" customHeight="1">
      <c r="A808" s="100"/>
      <c r="B808" s="73"/>
      <c r="C808" s="64">
        <v>6570</v>
      </c>
      <c r="D808" s="30" t="s">
        <v>278</v>
      </c>
      <c r="E808" s="85">
        <v>20000</v>
      </c>
      <c r="F808" s="151"/>
      <c r="G808" s="85">
        <v>0</v>
      </c>
      <c r="H808" s="85">
        <v>0</v>
      </c>
      <c r="I808" s="85">
        <v>0</v>
      </c>
      <c r="J808" s="133"/>
      <c r="K808" s="111"/>
      <c r="L808" s="118"/>
    </row>
    <row r="809" spans="1:12" s="12" customFormat="1" ht="22.5" customHeight="1">
      <c r="A809" s="235"/>
      <c r="B809" s="226">
        <v>92195</v>
      </c>
      <c r="C809" s="65"/>
      <c r="D809" s="26" t="s">
        <v>25</v>
      </c>
      <c r="E809" s="86">
        <f>SUM(E810:E818)</f>
        <v>30340.280000000002</v>
      </c>
      <c r="F809" s="152">
        <v>89.3</v>
      </c>
      <c r="G809" s="86">
        <f>SUM(G810:G818)</f>
        <v>26800</v>
      </c>
      <c r="H809" s="86">
        <f>SUM(H810:H818)</f>
        <v>68030</v>
      </c>
      <c r="I809" s="86">
        <f>SUM(I810:I818)</f>
        <v>66329.81</v>
      </c>
      <c r="J809" s="133">
        <f t="shared" si="76"/>
        <v>97.50082316625019</v>
      </c>
      <c r="K809" s="111"/>
      <c r="L809" s="118"/>
    </row>
    <row r="810" spans="1:12" ht="57" customHeight="1">
      <c r="A810" s="235"/>
      <c r="B810" s="228"/>
      <c r="C810" s="64">
        <v>2820</v>
      </c>
      <c r="D810" s="7" t="s">
        <v>195</v>
      </c>
      <c r="E810" s="78">
        <v>4996</v>
      </c>
      <c r="F810" s="145"/>
      <c r="G810" s="78">
        <v>5000</v>
      </c>
      <c r="H810" s="78">
        <v>25000</v>
      </c>
      <c r="I810" s="78">
        <v>25000</v>
      </c>
      <c r="J810" s="135"/>
      <c r="K810" s="111"/>
      <c r="L810" s="112"/>
    </row>
    <row r="811" spans="1:12" ht="33" customHeight="1" hidden="1">
      <c r="A811" s="235"/>
      <c r="B811" s="228"/>
      <c r="C811" s="64">
        <v>3020</v>
      </c>
      <c r="D811" s="7" t="s">
        <v>122</v>
      </c>
      <c r="E811" s="85">
        <v>0</v>
      </c>
      <c r="F811" s="151">
        <v>12</v>
      </c>
      <c r="G811" s="85">
        <v>0</v>
      </c>
      <c r="H811" s="85">
        <v>0</v>
      </c>
      <c r="I811" s="85">
        <v>0</v>
      </c>
      <c r="J811" s="133"/>
      <c r="K811" s="111"/>
      <c r="L811" s="118"/>
    </row>
    <row r="812" spans="1:12" ht="22.5" customHeight="1">
      <c r="A812" s="235"/>
      <c r="B812" s="228"/>
      <c r="C812" s="64">
        <v>4210</v>
      </c>
      <c r="D812" s="7" t="s">
        <v>14</v>
      </c>
      <c r="E812" s="85">
        <v>12179.44</v>
      </c>
      <c r="F812" s="151">
        <v>52.6</v>
      </c>
      <c r="G812" s="85">
        <v>12500</v>
      </c>
      <c r="H812" s="85">
        <v>10100</v>
      </c>
      <c r="I812" s="85">
        <v>8818.74</v>
      </c>
      <c r="J812" s="133">
        <f t="shared" si="76"/>
        <v>87.31425742574257</v>
      </c>
      <c r="K812" s="111"/>
      <c r="L812" s="118"/>
    </row>
    <row r="813" spans="1:12" ht="11.25">
      <c r="A813" s="235"/>
      <c r="B813" s="228"/>
      <c r="C813" s="64">
        <v>4260</v>
      </c>
      <c r="D813" s="7" t="s">
        <v>15</v>
      </c>
      <c r="E813" s="85">
        <v>9954.29</v>
      </c>
      <c r="F813" s="151">
        <v>89.6</v>
      </c>
      <c r="G813" s="85">
        <v>7000</v>
      </c>
      <c r="H813" s="85">
        <v>13130</v>
      </c>
      <c r="I813" s="85">
        <v>13119.59</v>
      </c>
      <c r="J813" s="133">
        <f t="shared" si="76"/>
        <v>99.92071591774561</v>
      </c>
      <c r="K813" s="111"/>
      <c r="L813" s="118"/>
    </row>
    <row r="814" spans="1:12" ht="22.5">
      <c r="A814" s="235"/>
      <c r="B814" s="228"/>
      <c r="C814" s="64">
        <v>4270</v>
      </c>
      <c r="D814" s="7" t="s">
        <v>17</v>
      </c>
      <c r="E814" s="85">
        <v>0</v>
      </c>
      <c r="F814" s="151">
        <v>3.3</v>
      </c>
      <c r="G814" s="85">
        <v>200</v>
      </c>
      <c r="H814" s="85">
        <v>200</v>
      </c>
      <c r="I814" s="85">
        <v>0</v>
      </c>
      <c r="J814" s="133">
        <f t="shared" si="76"/>
        <v>0</v>
      </c>
      <c r="K814" s="111"/>
      <c r="L814" s="118"/>
    </row>
    <row r="815" spans="1:12" ht="11.25">
      <c r="A815" s="235"/>
      <c r="B815" s="228"/>
      <c r="C815" s="64">
        <v>4300</v>
      </c>
      <c r="D815" s="7" t="s">
        <v>88</v>
      </c>
      <c r="E815" s="85">
        <v>1220.55</v>
      </c>
      <c r="F815" s="151">
        <v>99.6</v>
      </c>
      <c r="G815" s="85">
        <v>2100</v>
      </c>
      <c r="H815" s="85">
        <v>600</v>
      </c>
      <c r="I815" s="85">
        <v>391.48</v>
      </c>
      <c r="J815" s="133">
        <f t="shared" si="76"/>
        <v>65.24666666666667</v>
      </c>
      <c r="K815" s="111"/>
      <c r="L815" s="118"/>
    </row>
    <row r="816" spans="1:12" ht="34.5" customHeight="1">
      <c r="A816" s="235"/>
      <c r="B816" s="228"/>
      <c r="C816" s="64">
        <v>4360</v>
      </c>
      <c r="D816" s="30" t="s">
        <v>181</v>
      </c>
      <c r="E816" s="85"/>
      <c r="F816" s="151">
        <v>0</v>
      </c>
      <c r="G816" s="85">
        <v>0</v>
      </c>
      <c r="H816" s="85">
        <v>0</v>
      </c>
      <c r="I816" s="85"/>
      <c r="J816" s="133"/>
      <c r="K816" s="111"/>
      <c r="L816" s="118"/>
    </row>
    <row r="817" spans="1:12" ht="24" customHeight="1">
      <c r="A817" s="229"/>
      <c r="B817" s="229"/>
      <c r="C817" s="64">
        <v>6050</v>
      </c>
      <c r="D817" s="7" t="s">
        <v>183</v>
      </c>
      <c r="E817" s="85">
        <v>0</v>
      </c>
      <c r="F817" s="151">
        <v>97</v>
      </c>
      <c r="G817" s="85">
        <v>0</v>
      </c>
      <c r="H817" s="85">
        <v>10000</v>
      </c>
      <c r="I817" s="85">
        <v>10000</v>
      </c>
      <c r="J817" s="133"/>
      <c r="K817" s="111"/>
      <c r="L817" s="118"/>
    </row>
    <row r="818" spans="1:12" ht="34.5" customHeight="1">
      <c r="A818" s="227"/>
      <c r="B818" s="227"/>
      <c r="C818" s="64">
        <v>6060</v>
      </c>
      <c r="D818" s="7" t="s">
        <v>182</v>
      </c>
      <c r="E818" s="85">
        <v>1990</v>
      </c>
      <c r="F818" s="151"/>
      <c r="G818" s="85">
        <v>0</v>
      </c>
      <c r="H818" s="85">
        <v>9000</v>
      </c>
      <c r="I818" s="85">
        <v>9000</v>
      </c>
      <c r="J818" s="133">
        <f t="shared" si="76"/>
        <v>100</v>
      </c>
      <c r="K818" s="111"/>
      <c r="L818" s="118"/>
    </row>
    <row r="819" spans="1:12" s="12" customFormat="1" ht="18" customHeight="1">
      <c r="A819" s="230" t="s">
        <v>108</v>
      </c>
      <c r="B819" s="32"/>
      <c r="C819" s="27"/>
      <c r="D819" s="26" t="s">
        <v>279</v>
      </c>
      <c r="E819" s="74">
        <f>E848+E853+E822</f>
        <v>1688569.15</v>
      </c>
      <c r="F819" s="142">
        <v>94.6</v>
      </c>
      <c r="G819" s="74">
        <f>G848+G853+G822</f>
        <v>2645536</v>
      </c>
      <c r="H819" s="74">
        <f>H848+H853+H822</f>
        <v>1523009.9100000001</v>
      </c>
      <c r="I819" s="74">
        <f>I848+I853+I822</f>
        <v>1364345.53</v>
      </c>
      <c r="J819" s="132">
        <f t="shared" si="76"/>
        <v>89.58218334902364</v>
      </c>
      <c r="K819" s="102">
        <f t="shared" si="77"/>
        <v>80.79891368381331</v>
      </c>
      <c r="L819" s="109">
        <f>(I819/$I$872)*100</f>
        <v>3.376616141242751</v>
      </c>
    </row>
    <row r="820" spans="1:12" s="12" customFormat="1" ht="12" customHeight="1">
      <c r="A820" s="235"/>
      <c r="B820" s="32"/>
      <c r="C820" s="27"/>
      <c r="D820" s="30" t="s">
        <v>12</v>
      </c>
      <c r="E820" s="85">
        <f>E819-E821</f>
        <v>1241382.16</v>
      </c>
      <c r="F820" s="151">
        <v>94.8</v>
      </c>
      <c r="G820" s="85">
        <f>G819-G821</f>
        <v>1410713</v>
      </c>
      <c r="H820" s="85">
        <f>H819-H821</f>
        <v>1375886.9100000001</v>
      </c>
      <c r="I820" s="85">
        <f>I819-I821</f>
        <v>1298253.25</v>
      </c>
      <c r="J820" s="133">
        <f t="shared" si="76"/>
        <v>94.35755515691329</v>
      </c>
      <c r="K820" s="111">
        <f t="shared" si="77"/>
        <v>104.58127173343624</v>
      </c>
      <c r="L820" s="112">
        <f>(I820/$I$872)*100</f>
        <v>3.2130444839518475</v>
      </c>
    </row>
    <row r="821" spans="1:12" s="12" customFormat="1" ht="11.25">
      <c r="A821" s="235"/>
      <c r="B821" s="32"/>
      <c r="C821" s="27"/>
      <c r="D821" s="30" t="s">
        <v>129</v>
      </c>
      <c r="E821" s="85">
        <f>E845+E871+E870+E842+E843+E844+E846+E847</f>
        <v>447186.99</v>
      </c>
      <c r="F821" s="151">
        <v>92.6</v>
      </c>
      <c r="G821" s="85">
        <f>G845+G871+G870+G842+G843+G844+G846+G847</f>
        <v>1234823</v>
      </c>
      <c r="H821" s="85">
        <f>H845+H871+H870+H842+H843+H844+H846+H847</f>
        <v>147123</v>
      </c>
      <c r="I821" s="85">
        <f>I845+I871+I870+I842+I843+I844+I846+I847</f>
        <v>66092.28</v>
      </c>
      <c r="J821" s="133">
        <f t="shared" si="76"/>
        <v>44.92314593911217</v>
      </c>
      <c r="K821" s="111">
        <f t="shared" si="77"/>
        <v>14.77956234818012</v>
      </c>
      <c r="L821" s="112">
        <f>(I821/$I$872)*100</f>
        <v>0.163571657290903</v>
      </c>
    </row>
    <row r="822" spans="1:12" s="32" customFormat="1" ht="14.25" customHeight="1">
      <c r="A822" s="235"/>
      <c r="B822" s="252">
        <v>92601</v>
      </c>
      <c r="C822" s="27"/>
      <c r="D822" s="26" t="s">
        <v>138</v>
      </c>
      <c r="E822" s="74">
        <f>SUM(E823:E847)</f>
        <v>1204873.03</v>
      </c>
      <c r="F822" s="142">
        <v>96.5</v>
      </c>
      <c r="G822" s="74">
        <f>SUM(G823:G847)</f>
        <v>2094563</v>
      </c>
      <c r="H822" s="74">
        <f>SUM(H823:H847)</f>
        <v>987327.8</v>
      </c>
      <c r="I822" s="74">
        <f>SUM(I823:I847)</f>
        <v>848255.7200000001</v>
      </c>
      <c r="J822" s="134">
        <f aca="true" t="shared" si="78" ref="J822:J845">(I822/H822)*100</f>
        <v>85.91429513075597</v>
      </c>
      <c r="K822" s="102">
        <f t="shared" si="77"/>
        <v>70.40208377807245</v>
      </c>
      <c r="L822" s="109">
        <f>(I822/$I$872)*100</f>
        <v>2.0993464581171692</v>
      </c>
    </row>
    <row r="823" spans="1:12" ht="33.75" customHeight="1">
      <c r="A823" s="235"/>
      <c r="B823" s="253"/>
      <c r="C823" s="31">
        <v>3020</v>
      </c>
      <c r="D823" s="7" t="s">
        <v>122</v>
      </c>
      <c r="E823" s="85">
        <v>2067.34</v>
      </c>
      <c r="F823" s="151">
        <v>97.9</v>
      </c>
      <c r="G823" s="85">
        <v>2740</v>
      </c>
      <c r="H823" s="85">
        <v>2740</v>
      </c>
      <c r="I823" s="85">
        <v>2183.5</v>
      </c>
      <c r="J823" s="133">
        <f t="shared" si="78"/>
        <v>79.68978102189782</v>
      </c>
      <c r="K823" s="111">
        <f t="shared" si="77"/>
        <v>105.61881451527083</v>
      </c>
      <c r="L823" s="112">
        <f aca="true" t="shared" si="79" ref="L823:L830">(I823/$I$872)*100</f>
        <v>0.005403939971426114</v>
      </c>
    </row>
    <row r="824" spans="1:12" ht="21" customHeight="1">
      <c r="A824" s="235"/>
      <c r="B824" s="253"/>
      <c r="C824" s="31">
        <v>4010</v>
      </c>
      <c r="D824" s="7" t="s">
        <v>55</v>
      </c>
      <c r="E824" s="85">
        <v>355551.76</v>
      </c>
      <c r="F824" s="151">
        <v>99.4</v>
      </c>
      <c r="G824" s="85">
        <v>390000</v>
      </c>
      <c r="H824" s="85">
        <v>432300</v>
      </c>
      <c r="I824" s="85">
        <v>414174.01</v>
      </c>
      <c r="J824" s="133">
        <f t="shared" si="78"/>
        <v>95.80708073097387</v>
      </c>
      <c r="K824" s="111">
        <f t="shared" si="77"/>
        <v>116.48768381852477</v>
      </c>
      <c r="L824" s="112">
        <f t="shared" si="79"/>
        <v>1.0250384647423125</v>
      </c>
    </row>
    <row r="825" spans="1:12" ht="21" customHeight="1">
      <c r="A825" s="235"/>
      <c r="B825" s="253"/>
      <c r="C825" s="31">
        <v>4040</v>
      </c>
      <c r="D825" s="7" t="s">
        <v>56</v>
      </c>
      <c r="E825" s="85">
        <v>24706.66</v>
      </c>
      <c r="F825" s="151">
        <v>99.2</v>
      </c>
      <c r="G825" s="85">
        <v>40000</v>
      </c>
      <c r="H825" s="85">
        <v>27000</v>
      </c>
      <c r="I825" s="85">
        <v>26347.57</v>
      </c>
      <c r="J825" s="133">
        <f t="shared" si="78"/>
        <v>97.5835925925926</v>
      </c>
      <c r="K825" s="111">
        <f t="shared" si="77"/>
        <v>106.6415695201213</v>
      </c>
      <c r="L825" s="112">
        <f t="shared" si="79"/>
        <v>0.0652075505715354</v>
      </c>
    </row>
    <row r="826" spans="1:12" ht="21.75" customHeight="1">
      <c r="A826" s="235"/>
      <c r="B826" s="253"/>
      <c r="C826" s="31">
        <v>4110</v>
      </c>
      <c r="D826" s="7" t="s">
        <v>224</v>
      </c>
      <c r="E826" s="85">
        <v>65982.06</v>
      </c>
      <c r="F826" s="151">
        <v>94.8</v>
      </c>
      <c r="G826" s="85">
        <v>78000</v>
      </c>
      <c r="H826" s="85">
        <v>77000</v>
      </c>
      <c r="I826" s="85">
        <v>70324.22</v>
      </c>
      <c r="J826" s="133">
        <f t="shared" si="78"/>
        <v>91.33015584415585</v>
      </c>
      <c r="K826" s="111">
        <f t="shared" si="77"/>
        <v>106.58081908931003</v>
      </c>
      <c r="L826" s="112">
        <f t="shared" si="79"/>
        <v>0.17404527749822019</v>
      </c>
    </row>
    <row r="827" spans="1:12" ht="24.75" customHeight="1">
      <c r="A827" s="235"/>
      <c r="B827" s="253"/>
      <c r="C827" s="31">
        <v>4120</v>
      </c>
      <c r="D827" s="7" t="s">
        <v>60</v>
      </c>
      <c r="E827" s="85">
        <v>9231.22</v>
      </c>
      <c r="F827" s="151">
        <v>95.1</v>
      </c>
      <c r="G827" s="85">
        <v>12000</v>
      </c>
      <c r="H827" s="85">
        <v>12000</v>
      </c>
      <c r="I827" s="85">
        <v>9013.22</v>
      </c>
      <c r="J827" s="133">
        <f t="shared" si="78"/>
        <v>75.11016666666667</v>
      </c>
      <c r="K827" s="111">
        <f t="shared" si="77"/>
        <v>97.63844865575732</v>
      </c>
      <c r="L827" s="112">
        <f t="shared" si="79"/>
        <v>0.02230680092935987</v>
      </c>
    </row>
    <row r="828" spans="1:12" ht="21" customHeight="1">
      <c r="A828" s="235"/>
      <c r="B828" s="253"/>
      <c r="C828" s="31">
        <v>4170</v>
      </c>
      <c r="D828" s="7" t="s">
        <v>29</v>
      </c>
      <c r="E828" s="85">
        <v>17467.45</v>
      </c>
      <c r="F828" s="151">
        <v>80.5</v>
      </c>
      <c r="G828" s="85">
        <v>22200</v>
      </c>
      <c r="H828" s="85">
        <v>12883</v>
      </c>
      <c r="I828" s="85">
        <v>8348.87</v>
      </c>
      <c r="J828" s="133">
        <f t="shared" si="78"/>
        <v>64.8053248466972</v>
      </c>
      <c r="K828" s="111">
        <f t="shared" si="77"/>
        <v>47.796730490140234</v>
      </c>
      <c r="L828" s="112">
        <f t="shared" si="79"/>
        <v>0.020662602385729492</v>
      </c>
    </row>
    <row r="829" spans="1:12" ht="21.75" customHeight="1">
      <c r="A829" s="235"/>
      <c r="B829" s="253"/>
      <c r="C829" s="31">
        <v>4210</v>
      </c>
      <c r="D829" s="7" t="s">
        <v>14</v>
      </c>
      <c r="E829" s="85">
        <v>163641.15</v>
      </c>
      <c r="F829" s="151">
        <v>97.4</v>
      </c>
      <c r="G829" s="85">
        <v>163400</v>
      </c>
      <c r="H829" s="85">
        <v>143150</v>
      </c>
      <c r="I829" s="85">
        <v>137205.1</v>
      </c>
      <c r="J829" s="133">
        <f t="shared" si="78"/>
        <v>95.84708347886833</v>
      </c>
      <c r="K829" s="111">
        <f t="shared" si="77"/>
        <v>83.84510864168335</v>
      </c>
      <c r="L829" s="112">
        <f t="shared" si="79"/>
        <v>0.33956863941997584</v>
      </c>
    </row>
    <row r="830" spans="1:12" ht="10.5" customHeight="1">
      <c r="A830" s="235"/>
      <c r="B830" s="253"/>
      <c r="C830" s="31">
        <v>4260</v>
      </c>
      <c r="D830" s="7" t="s">
        <v>15</v>
      </c>
      <c r="E830" s="85">
        <v>75764.13</v>
      </c>
      <c r="F830" s="151">
        <v>95</v>
      </c>
      <c r="G830" s="85">
        <v>62500</v>
      </c>
      <c r="H830" s="85">
        <v>57500</v>
      </c>
      <c r="I830" s="85">
        <v>52279.81</v>
      </c>
      <c r="J830" s="133">
        <f t="shared" si="78"/>
        <v>90.92140869565218</v>
      </c>
      <c r="K830" s="111">
        <f t="shared" si="77"/>
        <v>69.00337930363617</v>
      </c>
      <c r="L830" s="112">
        <f t="shared" si="79"/>
        <v>0.1293872017208897</v>
      </c>
    </row>
    <row r="831" spans="1:12" ht="22.5" customHeight="1">
      <c r="A831" s="235"/>
      <c r="B831" s="253"/>
      <c r="C831" s="31">
        <v>4270</v>
      </c>
      <c r="D831" s="30" t="s">
        <v>17</v>
      </c>
      <c r="E831" s="85">
        <v>8014.69</v>
      </c>
      <c r="F831" s="151">
        <v>96.6</v>
      </c>
      <c r="G831" s="85">
        <v>9500</v>
      </c>
      <c r="H831" s="85">
        <v>9500</v>
      </c>
      <c r="I831" s="85">
        <v>6147.86</v>
      </c>
      <c r="J831" s="133">
        <f t="shared" si="78"/>
        <v>64.71431578947367</v>
      </c>
      <c r="K831" s="111">
        <f t="shared" si="77"/>
        <v>76.70739604401417</v>
      </c>
      <c r="L831" s="112">
        <f aca="true" t="shared" si="80" ref="L831:L844">(I831/$I$872)*100</f>
        <v>0.015215326948812342</v>
      </c>
    </row>
    <row r="832" spans="1:12" ht="21" customHeight="1">
      <c r="A832" s="235"/>
      <c r="B832" s="253"/>
      <c r="C832" s="31">
        <v>4280</v>
      </c>
      <c r="D832" s="7" t="s">
        <v>63</v>
      </c>
      <c r="E832" s="85">
        <v>941</v>
      </c>
      <c r="F832" s="151">
        <v>84</v>
      </c>
      <c r="G832" s="85">
        <v>1000</v>
      </c>
      <c r="H832" s="85">
        <v>500</v>
      </c>
      <c r="I832" s="85">
        <v>457</v>
      </c>
      <c r="J832" s="133">
        <f t="shared" si="78"/>
        <v>91.4</v>
      </c>
      <c r="K832" s="111">
        <f t="shared" si="77"/>
        <v>48.565356004250795</v>
      </c>
      <c r="L832" s="112">
        <f t="shared" si="80"/>
        <v>0.0011310284254370205</v>
      </c>
    </row>
    <row r="833" spans="1:12" ht="13.5" customHeight="1">
      <c r="A833" s="235"/>
      <c r="B833" s="253"/>
      <c r="C833" s="31">
        <v>4300</v>
      </c>
      <c r="D833" s="7" t="s">
        <v>88</v>
      </c>
      <c r="E833" s="85">
        <v>29388.15</v>
      </c>
      <c r="F833" s="151">
        <v>99.8</v>
      </c>
      <c r="G833" s="85">
        <v>28400</v>
      </c>
      <c r="H833" s="85">
        <v>27366.8</v>
      </c>
      <c r="I833" s="85">
        <v>22171.02</v>
      </c>
      <c r="J833" s="133">
        <f t="shared" si="78"/>
        <v>81.0142946928395</v>
      </c>
      <c r="K833" s="111">
        <f t="shared" si="77"/>
        <v>75.4420404142486</v>
      </c>
      <c r="L833" s="112">
        <f t="shared" si="80"/>
        <v>0.05487101496921814</v>
      </c>
    </row>
    <row r="834" spans="1:12" ht="42" customHeight="1">
      <c r="A834" s="235"/>
      <c r="B834" s="253"/>
      <c r="C834" s="31">
        <v>4360</v>
      </c>
      <c r="D834" s="7" t="s">
        <v>237</v>
      </c>
      <c r="E834" s="85">
        <v>3607.23</v>
      </c>
      <c r="F834" s="151">
        <v>95.2</v>
      </c>
      <c r="G834" s="85">
        <v>4500</v>
      </c>
      <c r="H834" s="85">
        <v>3500</v>
      </c>
      <c r="I834" s="85">
        <v>2868.45</v>
      </c>
      <c r="J834" s="133">
        <f t="shared" si="78"/>
        <v>81.95571428571428</v>
      </c>
      <c r="K834" s="111">
        <f t="shared" si="77"/>
        <v>79.5194650743091</v>
      </c>
      <c r="L834" s="112">
        <f t="shared" si="80"/>
        <v>0.0070991214156341815</v>
      </c>
    </row>
    <row r="835" spans="1:12" ht="21.75" customHeight="1">
      <c r="A835" s="235"/>
      <c r="B835" s="253"/>
      <c r="C835" s="31">
        <v>4410</v>
      </c>
      <c r="D835" s="7" t="s">
        <v>58</v>
      </c>
      <c r="E835" s="85">
        <v>175.52</v>
      </c>
      <c r="F835" s="151">
        <v>36.1</v>
      </c>
      <c r="G835" s="85">
        <v>2000</v>
      </c>
      <c r="H835" s="85">
        <v>1000</v>
      </c>
      <c r="I835" s="85">
        <v>474</v>
      </c>
      <c r="J835" s="133">
        <f t="shared" si="78"/>
        <v>47.4</v>
      </c>
      <c r="K835" s="111">
        <f t="shared" si="77"/>
        <v>270.0546946216955</v>
      </c>
      <c r="L835" s="112">
        <f t="shared" si="80"/>
        <v>0.0011731016929040431</v>
      </c>
    </row>
    <row r="836" spans="1:12" ht="13.5" customHeight="1">
      <c r="A836" s="235"/>
      <c r="B836" s="253"/>
      <c r="C836" s="31">
        <v>4430</v>
      </c>
      <c r="D836" s="30" t="s">
        <v>32</v>
      </c>
      <c r="E836" s="85">
        <v>7154.87</v>
      </c>
      <c r="F836" s="151">
        <v>91.9</v>
      </c>
      <c r="G836" s="85">
        <v>9000</v>
      </c>
      <c r="H836" s="85">
        <v>6000</v>
      </c>
      <c r="I836" s="85">
        <v>5456.25</v>
      </c>
      <c r="J836" s="133">
        <f t="shared" si="78"/>
        <v>90.9375</v>
      </c>
      <c r="K836" s="111">
        <f t="shared" si="77"/>
        <v>76.2592471980623</v>
      </c>
      <c r="L836" s="112">
        <f t="shared" si="80"/>
        <v>0.013503662683349548</v>
      </c>
    </row>
    <row r="837" spans="1:12" ht="33" customHeight="1">
      <c r="A837" s="235"/>
      <c r="B837" s="253"/>
      <c r="C837" s="31">
        <v>4440</v>
      </c>
      <c r="D837" s="30" t="s">
        <v>125</v>
      </c>
      <c r="E837" s="85">
        <v>11524.62</v>
      </c>
      <c r="F837" s="151">
        <v>91.2</v>
      </c>
      <c r="G837" s="85">
        <v>14400</v>
      </c>
      <c r="H837" s="85">
        <v>14165</v>
      </c>
      <c r="I837" s="85">
        <v>13714.03</v>
      </c>
      <c r="J837" s="133">
        <f t="shared" si="78"/>
        <v>96.81630780091776</v>
      </c>
      <c r="K837" s="111">
        <f t="shared" si="77"/>
        <v>118.99767627913111</v>
      </c>
      <c r="L837" s="112">
        <f t="shared" si="80"/>
        <v>0.03394082660239838</v>
      </c>
    </row>
    <row r="838" spans="1:12" ht="22.5" customHeight="1">
      <c r="A838" s="235"/>
      <c r="B838" s="253"/>
      <c r="C838" s="31">
        <v>4480</v>
      </c>
      <c r="D838" s="30" t="s">
        <v>154</v>
      </c>
      <c r="E838" s="85">
        <v>4356</v>
      </c>
      <c r="F838" s="151">
        <v>98</v>
      </c>
      <c r="G838" s="85">
        <v>4600</v>
      </c>
      <c r="H838" s="85">
        <v>4600</v>
      </c>
      <c r="I838" s="85">
        <v>4285</v>
      </c>
      <c r="J838" s="133">
        <f t="shared" si="78"/>
        <v>93.15217391304348</v>
      </c>
      <c r="K838" s="111">
        <f t="shared" si="77"/>
        <v>98.37006427915519</v>
      </c>
      <c r="L838" s="112">
        <f t="shared" si="80"/>
        <v>0.010604938299776</v>
      </c>
    </row>
    <row r="839" spans="1:12" ht="42.75" customHeight="1">
      <c r="A839" s="235"/>
      <c r="B839" s="253"/>
      <c r="C839" s="31">
        <v>4520</v>
      </c>
      <c r="D839" s="7" t="s">
        <v>42</v>
      </c>
      <c r="E839" s="85">
        <v>14760</v>
      </c>
      <c r="F839" s="151">
        <v>99.7</v>
      </c>
      <c r="G839" s="85">
        <v>16500</v>
      </c>
      <c r="H839" s="85">
        <v>14500</v>
      </c>
      <c r="I839" s="85">
        <v>12820</v>
      </c>
      <c r="J839" s="133">
        <f t="shared" si="78"/>
        <v>88.41379310344828</v>
      </c>
      <c r="K839" s="111">
        <f t="shared" si="77"/>
        <v>86.85636856368563</v>
      </c>
      <c r="L839" s="112">
        <f t="shared" si="80"/>
        <v>0.03172819346630766</v>
      </c>
    </row>
    <row r="840" spans="1:12" ht="23.25" customHeight="1">
      <c r="A840" s="235"/>
      <c r="B840" s="253"/>
      <c r="C840" s="31">
        <v>4530</v>
      </c>
      <c r="D840" s="7" t="s">
        <v>184</v>
      </c>
      <c r="E840" s="85">
        <v>91.67</v>
      </c>
      <c r="F840" s="151">
        <v>82</v>
      </c>
      <c r="G840" s="85">
        <v>3000</v>
      </c>
      <c r="H840" s="85">
        <v>3000</v>
      </c>
      <c r="I840" s="85">
        <v>1536.3</v>
      </c>
      <c r="J840" s="133">
        <f t="shared" si="78"/>
        <v>51.21</v>
      </c>
      <c r="K840" s="111">
        <f t="shared" si="77"/>
        <v>1675.9026944474745</v>
      </c>
      <c r="L840" s="112">
        <f t="shared" si="80"/>
        <v>0.003802185929975699</v>
      </c>
    </row>
    <row r="841" spans="1:12" ht="34.5" customHeight="1">
      <c r="A841" s="235"/>
      <c r="B841" s="253"/>
      <c r="C841" s="31">
        <v>4700</v>
      </c>
      <c r="D841" s="7" t="s">
        <v>255</v>
      </c>
      <c r="E841" s="85">
        <v>898</v>
      </c>
      <c r="F841" s="151">
        <v>33.3</v>
      </c>
      <c r="G841" s="85">
        <v>1000</v>
      </c>
      <c r="H841" s="85">
        <v>1500</v>
      </c>
      <c r="I841" s="85">
        <v>1316.5</v>
      </c>
      <c r="J841" s="133">
        <f t="shared" si="78"/>
        <v>87.76666666666667</v>
      </c>
      <c r="K841" s="111">
        <f t="shared" si="77"/>
        <v>146.60356347438753</v>
      </c>
      <c r="L841" s="112">
        <f t="shared" si="80"/>
        <v>0.0032582033306079597</v>
      </c>
    </row>
    <row r="842" spans="1:12" ht="24" customHeight="1">
      <c r="A842" s="235"/>
      <c r="B842" s="253"/>
      <c r="C842" s="31">
        <v>6050</v>
      </c>
      <c r="D842" s="7" t="s">
        <v>183</v>
      </c>
      <c r="E842" s="85">
        <v>345992.93</v>
      </c>
      <c r="F842" s="151">
        <v>4.9</v>
      </c>
      <c r="G842" s="85">
        <v>5803</v>
      </c>
      <c r="H842" s="85">
        <v>36116</v>
      </c>
      <c r="I842" s="85">
        <v>6066</v>
      </c>
      <c r="J842" s="133">
        <f t="shared" si="78"/>
        <v>16.795879942407797</v>
      </c>
      <c r="K842" s="111">
        <f t="shared" si="77"/>
        <v>1.7532150151160604</v>
      </c>
      <c r="L842" s="112">
        <f t="shared" si="80"/>
        <v>0.015012731791468198</v>
      </c>
    </row>
    <row r="843" spans="1:12" ht="24" customHeight="1">
      <c r="A843" s="235"/>
      <c r="B843" s="253"/>
      <c r="C843" s="31">
        <v>6057</v>
      </c>
      <c r="D843" s="7" t="s">
        <v>183</v>
      </c>
      <c r="E843" s="85">
        <v>0</v>
      </c>
      <c r="F843" s="151"/>
      <c r="G843" s="85">
        <v>749561.4</v>
      </c>
      <c r="H843" s="85">
        <v>0</v>
      </c>
      <c r="I843" s="85">
        <v>0</v>
      </c>
      <c r="J843" s="133">
        <v>0</v>
      </c>
      <c r="K843" s="111"/>
      <c r="L843" s="112">
        <f t="shared" si="80"/>
        <v>0</v>
      </c>
    </row>
    <row r="844" spans="1:12" ht="24.75" customHeight="1">
      <c r="A844" s="235"/>
      <c r="B844" s="253"/>
      <c r="C844" s="31">
        <v>6059</v>
      </c>
      <c r="D844" s="7" t="s">
        <v>183</v>
      </c>
      <c r="E844" s="85">
        <v>0</v>
      </c>
      <c r="F844" s="151"/>
      <c r="G844" s="85">
        <v>428438.6</v>
      </c>
      <c r="H844" s="85">
        <v>0</v>
      </c>
      <c r="I844" s="85">
        <v>0</v>
      </c>
      <c r="J844" s="133">
        <v>0</v>
      </c>
      <c r="K844" s="111"/>
      <c r="L844" s="112">
        <f t="shared" si="80"/>
        <v>0</v>
      </c>
    </row>
    <row r="845" spans="1:12" ht="31.5" customHeight="1">
      <c r="A845" s="235"/>
      <c r="B845" s="254"/>
      <c r="C845" s="31">
        <v>6060</v>
      </c>
      <c r="D845" s="7" t="s">
        <v>182</v>
      </c>
      <c r="E845" s="85">
        <v>63556.58</v>
      </c>
      <c r="F845" s="151">
        <v>83.1</v>
      </c>
      <c r="G845" s="85">
        <v>46020</v>
      </c>
      <c r="H845" s="85">
        <v>101007</v>
      </c>
      <c r="I845" s="85">
        <v>51067.01</v>
      </c>
      <c r="J845" s="133">
        <f t="shared" si="78"/>
        <v>50.55789202728525</v>
      </c>
      <c r="K845" s="111"/>
      <c r="L845" s="112">
        <f aca="true" t="shared" si="81" ref="L845:L859">(I845/$I$872)*100</f>
        <v>0.1263856453218306</v>
      </c>
    </row>
    <row r="846" spans="1:12" ht="31.5" customHeight="1">
      <c r="A846" s="235"/>
      <c r="B846" s="101"/>
      <c r="C846" s="31">
        <v>6067</v>
      </c>
      <c r="D846" s="7" t="s">
        <v>182</v>
      </c>
      <c r="E846" s="85">
        <v>0</v>
      </c>
      <c r="F846" s="151"/>
      <c r="G846" s="85">
        <v>0</v>
      </c>
      <c r="H846" s="85">
        <v>0</v>
      </c>
      <c r="I846" s="85">
        <v>0</v>
      </c>
      <c r="J846" s="133">
        <v>0</v>
      </c>
      <c r="K846" s="111"/>
      <c r="L846" s="112">
        <f t="shared" si="81"/>
        <v>0</v>
      </c>
    </row>
    <row r="847" spans="1:12" ht="31.5" customHeight="1">
      <c r="A847" s="235"/>
      <c r="B847" s="101"/>
      <c r="C847" s="31">
        <v>6069</v>
      </c>
      <c r="D847" s="7" t="s">
        <v>182</v>
      </c>
      <c r="E847" s="85">
        <v>0</v>
      </c>
      <c r="F847" s="151"/>
      <c r="G847" s="85">
        <v>0</v>
      </c>
      <c r="H847" s="85">
        <v>0</v>
      </c>
      <c r="I847" s="85">
        <v>0</v>
      </c>
      <c r="J847" s="133">
        <v>0</v>
      </c>
      <c r="K847" s="111"/>
      <c r="L847" s="112">
        <f t="shared" si="81"/>
        <v>0</v>
      </c>
    </row>
    <row r="848" spans="1:12" s="6" customFormat="1" ht="20.25" customHeight="1">
      <c r="A848" s="231"/>
      <c r="B848" s="232">
        <v>92605</v>
      </c>
      <c r="C848" s="21"/>
      <c r="D848" s="2" t="s">
        <v>280</v>
      </c>
      <c r="E848" s="74">
        <f>E850+E851+E852+E849</f>
        <v>64196.85</v>
      </c>
      <c r="F848" s="142">
        <v>90</v>
      </c>
      <c r="G848" s="74">
        <f>G850+G851+G852+G849</f>
        <v>71800</v>
      </c>
      <c r="H848" s="74">
        <f>H850+H851+H852+H849</f>
        <v>60177.11</v>
      </c>
      <c r="I848" s="74">
        <f>I850+I851+I852+I849</f>
        <v>57350.520000000004</v>
      </c>
      <c r="J848" s="132">
        <f aca="true" t="shared" si="82" ref="J848:J878">(I848/H848)*100</f>
        <v>95.3028817768085</v>
      </c>
      <c r="K848" s="102">
        <f t="shared" si="77"/>
        <v>89.33541131691042</v>
      </c>
      <c r="L848" s="118">
        <f t="shared" si="81"/>
        <v>0.1419366921960489</v>
      </c>
    </row>
    <row r="849" spans="1:12" s="6" customFormat="1" ht="67.5">
      <c r="A849" s="231"/>
      <c r="B849" s="232"/>
      <c r="C849" s="13">
        <v>2820</v>
      </c>
      <c r="D849" s="7" t="s">
        <v>195</v>
      </c>
      <c r="E849" s="78">
        <v>60000</v>
      </c>
      <c r="F849" s="145">
        <v>100</v>
      </c>
      <c r="G849" s="78">
        <v>60000</v>
      </c>
      <c r="H849" s="78">
        <v>53377.11</v>
      </c>
      <c r="I849" s="78">
        <v>53377.11</v>
      </c>
      <c r="J849" s="135">
        <f t="shared" si="82"/>
        <v>100</v>
      </c>
      <c r="K849" s="111">
        <f t="shared" si="77"/>
        <v>88.96185</v>
      </c>
      <c r="L849" s="112">
        <f t="shared" si="81"/>
        <v>0.1321029073909817</v>
      </c>
    </row>
    <row r="850" spans="1:12" s="6" customFormat="1" ht="21" customHeight="1">
      <c r="A850" s="231"/>
      <c r="B850" s="233"/>
      <c r="C850" s="13">
        <v>4210</v>
      </c>
      <c r="D850" s="7" t="s">
        <v>14</v>
      </c>
      <c r="E850" s="85">
        <v>0</v>
      </c>
      <c r="F850" s="151">
        <v>18</v>
      </c>
      <c r="G850" s="85">
        <v>7150</v>
      </c>
      <c r="H850" s="85">
        <v>5150</v>
      </c>
      <c r="I850" s="85">
        <v>2956.65</v>
      </c>
      <c r="J850" s="130">
        <f t="shared" si="82"/>
        <v>57.41067961165049</v>
      </c>
      <c r="K850" s="111"/>
      <c r="L850" s="112">
        <f t="shared" si="81"/>
        <v>0.007317407426845441</v>
      </c>
    </row>
    <row r="851" spans="1:12" s="6" customFormat="1" ht="11.25" customHeight="1">
      <c r="A851" s="231"/>
      <c r="B851" s="233"/>
      <c r="C851" s="13">
        <v>4300</v>
      </c>
      <c r="D851" s="7" t="s">
        <v>88</v>
      </c>
      <c r="E851" s="85">
        <v>4196.85</v>
      </c>
      <c r="F851" s="151">
        <v>39</v>
      </c>
      <c r="G851" s="85">
        <v>4500</v>
      </c>
      <c r="H851" s="85">
        <v>1500</v>
      </c>
      <c r="I851" s="85">
        <v>1016.76</v>
      </c>
      <c r="J851" s="130">
        <f t="shared" si="82"/>
        <v>67.784</v>
      </c>
      <c r="K851" s="111">
        <f t="shared" si="77"/>
        <v>24.22674148468494</v>
      </c>
      <c r="L851" s="112">
        <f t="shared" si="81"/>
        <v>0.0025163773782217614</v>
      </c>
    </row>
    <row r="852" spans="1:12" s="6" customFormat="1" ht="20.25" customHeight="1">
      <c r="A852" s="231"/>
      <c r="B852" s="233"/>
      <c r="C852" s="13">
        <v>4410</v>
      </c>
      <c r="D852" s="7" t="s">
        <v>58</v>
      </c>
      <c r="E852" s="85"/>
      <c r="F852" s="151">
        <v>0</v>
      </c>
      <c r="G852" s="85">
        <v>150</v>
      </c>
      <c r="H852" s="85">
        <v>150</v>
      </c>
      <c r="I852" s="85">
        <v>0</v>
      </c>
      <c r="J852" s="130">
        <f t="shared" si="82"/>
        <v>0</v>
      </c>
      <c r="K852" s="111"/>
      <c r="L852" s="112">
        <f t="shared" si="81"/>
        <v>0</v>
      </c>
    </row>
    <row r="853" spans="1:12" ht="22.5" customHeight="1">
      <c r="A853" s="231"/>
      <c r="B853" s="226">
        <v>92695</v>
      </c>
      <c r="C853" s="21"/>
      <c r="D853" s="2" t="s">
        <v>25</v>
      </c>
      <c r="E853" s="74">
        <f>SUM(E854:E871)</f>
        <v>419499.26999999996</v>
      </c>
      <c r="F853" s="142">
        <v>91.9</v>
      </c>
      <c r="G853" s="74">
        <f>SUM(G854:G871)</f>
        <v>479173</v>
      </c>
      <c r="H853" s="74">
        <f>SUM(H854:H871)</f>
        <v>475505</v>
      </c>
      <c r="I853" s="74">
        <f>SUM(I854:I871)</f>
        <v>458739.29</v>
      </c>
      <c r="J853" s="132">
        <f t="shared" si="82"/>
        <v>96.47412540351836</v>
      </c>
      <c r="K853" s="102">
        <f t="shared" si="77"/>
        <v>109.35401389375481</v>
      </c>
      <c r="L853" s="109">
        <f t="shared" si="81"/>
        <v>1.1353329909295333</v>
      </c>
    </row>
    <row r="854" spans="1:12" s="6" customFormat="1" ht="33.75">
      <c r="A854" s="231"/>
      <c r="B854" s="231"/>
      <c r="C854" s="13">
        <v>3020</v>
      </c>
      <c r="D854" s="7" t="s">
        <v>122</v>
      </c>
      <c r="E854" s="85">
        <v>1291.4</v>
      </c>
      <c r="F854" s="151">
        <v>97.2</v>
      </c>
      <c r="G854" s="85">
        <v>1535</v>
      </c>
      <c r="H854" s="85">
        <v>1535</v>
      </c>
      <c r="I854" s="85">
        <v>1232.75</v>
      </c>
      <c r="J854" s="133">
        <f t="shared" si="82"/>
        <v>80.30944625407166</v>
      </c>
      <c r="K854" s="111">
        <f t="shared" si="77"/>
        <v>95.45841722161994</v>
      </c>
      <c r="L854" s="112">
        <f t="shared" si="81"/>
        <v>0.0030509306158807152</v>
      </c>
    </row>
    <row r="855" spans="1:12" s="6" customFormat="1" ht="21" customHeight="1">
      <c r="A855" s="231"/>
      <c r="B855" s="231"/>
      <c r="C855" s="13">
        <v>4010</v>
      </c>
      <c r="D855" s="7" t="s">
        <v>55</v>
      </c>
      <c r="E855" s="85">
        <v>185643.84</v>
      </c>
      <c r="F855" s="151">
        <v>99.5</v>
      </c>
      <c r="G855" s="85">
        <v>205000</v>
      </c>
      <c r="H855" s="85">
        <v>212000</v>
      </c>
      <c r="I855" s="85">
        <v>206473.71</v>
      </c>
      <c r="J855" s="133">
        <f t="shared" si="82"/>
        <v>97.39325943396227</v>
      </c>
      <c r="K855" s="111">
        <f t="shared" si="77"/>
        <v>111.2203399800392</v>
      </c>
      <c r="L855" s="112">
        <f t="shared" si="81"/>
        <v>0.5110013897493216</v>
      </c>
    </row>
    <row r="856" spans="1:12" ht="21" customHeight="1">
      <c r="A856" s="231"/>
      <c r="B856" s="231"/>
      <c r="C856" s="13">
        <v>4040</v>
      </c>
      <c r="D856" s="7" t="s">
        <v>56</v>
      </c>
      <c r="E856" s="85">
        <v>12922.49</v>
      </c>
      <c r="F856" s="151">
        <v>99.5</v>
      </c>
      <c r="G856" s="85">
        <v>15060</v>
      </c>
      <c r="H856" s="85">
        <v>13760</v>
      </c>
      <c r="I856" s="85">
        <v>13714.93</v>
      </c>
      <c r="J856" s="133">
        <f t="shared" si="82"/>
        <v>99.67245639534885</v>
      </c>
      <c r="K856" s="111">
        <f t="shared" si="77"/>
        <v>106.13225469704368</v>
      </c>
      <c r="L856" s="112">
        <f t="shared" si="81"/>
        <v>0.03394305401067605</v>
      </c>
    </row>
    <row r="857" spans="1:12" ht="21" customHeight="1">
      <c r="A857" s="231"/>
      <c r="B857" s="231"/>
      <c r="C857" s="13">
        <v>4110</v>
      </c>
      <c r="D857" s="7" t="s">
        <v>224</v>
      </c>
      <c r="E857" s="85">
        <v>33309.24</v>
      </c>
      <c r="F857" s="151">
        <v>98</v>
      </c>
      <c r="G857" s="85">
        <v>33778</v>
      </c>
      <c r="H857" s="85">
        <v>37000</v>
      </c>
      <c r="I857" s="85">
        <v>33978.9</v>
      </c>
      <c r="J857" s="137">
        <f t="shared" si="82"/>
        <v>91.83486486486487</v>
      </c>
      <c r="K857" s="111">
        <f t="shared" si="77"/>
        <v>102.01043314107439</v>
      </c>
      <c r="L857" s="112">
        <f t="shared" si="81"/>
        <v>0.08409431458442446</v>
      </c>
    </row>
    <row r="858" spans="1:12" ht="20.25" customHeight="1">
      <c r="A858" s="231"/>
      <c r="B858" s="231"/>
      <c r="C858" s="13">
        <v>4120</v>
      </c>
      <c r="D858" s="7" t="s">
        <v>60</v>
      </c>
      <c r="E858" s="85">
        <v>982.26</v>
      </c>
      <c r="F858" s="151">
        <v>34</v>
      </c>
      <c r="G858" s="85">
        <v>1500</v>
      </c>
      <c r="H858" s="85">
        <v>1278</v>
      </c>
      <c r="I858" s="85">
        <v>956.4</v>
      </c>
      <c r="J858" s="137">
        <f t="shared" si="82"/>
        <v>74.83568075117371</v>
      </c>
      <c r="K858" s="111">
        <f t="shared" si="77"/>
        <v>97.36729582798851</v>
      </c>
      <c r="L858" s="112">
        <f t="shared" si="81"/>
        <v>0.002366992529732968</v>
      </c>
    </row>
    <row r="859" spans="1:12" ht="21.75" customHeight="1">
      <c r="A859" s="231"/>
      <c r="B859" s="231"/>
      <c r="C859" s="13">
        <v>4170</v>
      </c>
      <c r="D859" s="7" t="s">
        <v>29</v>
      </c>
      <c r="E859" s="85">
        <v>210</v>
      </c>
      <c r="F859" s="151">
        <v>0</v>
      </c>
      <c r="G859" s="85">
        <v>500</v>
      </c>
      <c r="H859" s="85">
        <v>1817</v>
      </c>
      <c r="I859" s="85">
        <v>1817</v>
      </c>
      <c r="J859" s="137">
        <f t="shared" si="82"/>
        <v>100</v>
      </c>
      <c r="K859" s="111"/>
      <c r="L859" s="112">
        <f t="shared" si="81"/>
        <v>0.004496889822798832</v>
      </c>
    </row>
    <row r="860" spans="1:12" ht="21.75" customHeight="1">
      <c r="A860" s="231"/>
      <c r="B860" s="231"/>
      <c r="C860" s="13">
        <v>4210</v>
      </c>
      <c r="D860" s="7" t="s">
        <v>14</v>
      </c>
      <c r="E860" s="85">
        <v>7813.08</v>
      </c>
      <c r="F860" s="151">
        <v>72</v>
      </c>
      <c r="G860" s="85">
        <v>20000</v>
      </c>
      <c r="H860" s="85">
        <v>19580</v>
      </c>
      <c r="I860" s="85">
        <v>16255.03</v>
      </c>
      <c r="J860" s="137">
        <f t="shared" si="82"/>
        <v>83.0185393258427</v>
      </c>
      <c r="K860" s="111">
        <f t="shared" si="77"/>
        <v>208.04893844680973</v>
      </c>
      <c r="L860" s="112"/>
    </row>
    <row r="861" spans="1:12" ht="25.5" customHeight="1">
      <c r="A861" s="231"/>
      <c r="B861" s="231"/>
      <c r="C861" s="13">
        <v>4220</v>
      </c>
      <c r="D861" s="7" t="s">
        <v>155</v>
      </c>
      <c r="E861" s="85">
        <v>130715.68</v>
      </c>
      <c r="F861" s="151">
        <v>84</v>
      </c>
      <c r="G861" s="85">
        <v>150000</v>
      </c>
      <c r="H861" s="85">
        <v>136250</v>
      </c>
      <c r="I861" s="85">
        <v>136234.82</v>
      </c>
      <c r="J861" s="137">
        <f t="shared" si="82"/>
        <v>99.98885871559634</v>
      </c>
      <c r="K861" s="111">
        <f t="shared" si="77"/>
        <v>104.22224785886438</v>
      </c>
      <c r="L861" s="112">
        <f aca="true" t="shared" si="83" ref="L861:L870">(I861/$I$872)*100</f>
        <v>0.33716729530480505</v>
      </c>
    </row>
    <row r="862" spans="1:12" ht="16.5" customHeight="1">
      <c r="A862" s="231"/>
      <c r="B862" s="231"/>
      <c r="C862" s="13">
        <v>4260</v>
      </c>
      <c r="D862" s="7" t="s">
        <v>15</v>
      </c>
      <c r="E862" s="85"/>
      <c r="F862" s="151"/>
      <c r="G862" s="85">
        <v>33200</v>
      </c>
      <c r="H862" s="85">
        <v>18200</v>
      </c>
      <c r="I862" s="85">
        <v>16181.19</v>
      </c>
      <c r="J862" s="137">
        <f t="shared" si="82"/>
        <v>88.90763736263737</v>
      </c>
      <c r="K862" s="111"/>
      <c r="L862" s="112">
        <f t="shared" si="83"/>
        <v>0.040046796164983064</v>
      </c>
    </row>
    <row r="863" spans="1:12" ht="23.25" customHeight="1">
      <c r="A863" s="231"/>
      <c r="B863" s="231"/>
      <c r="C863" s="13">
        <v>4270</v>
      </c>
      <c r="D863" s="7" t="s">
        <v>17</v>
      </c>
      <c r="E863" s="85">
        <v>668.16</v>
      </c>
      <c r="F863" s="151">
        <v>74</v>
      </c>
      <c r="G863" s="85">
        <v>2500</v>
      </c>
      <c r="H863" s="85">
        <v>700</v>
      </c>
      <c r="I863" s="85">
        <v>256.49</v>
      </c>
      <c r="J863" s="137">
        <f t="shared" si="82"/>
        <v>36.64142857142858</v>
      </c>
      <c r="K863" s="111">
        <f t="shared" si="77"/>
        <v>38.387511973180075</v>
      </c>
      <c r="L863" s="112">
        <f t="shared" si="83"/>
        <v>0.0006347866101539198</v>
      </c>
    </row>
    <row r="864" spans="1:12" ht="24" customHeight="1">
      <c r="A864" s="231"/>
      <c r="B864" s="231"/>
      <c r="C864" s="13">
        <v>4280</v>
      </c>
      <c r="D864" s="25" t="s">
        <v>63</v>
      </c>
      <c r="E864" s="85">
        <v>226</v>
      </c>
      <c r="F864" s="151">
        <v>69</v>
      </c>
      <c r="G864" s="85">
        <v>500</v>
      </c>
      <c r="H864" s="85">
        <v>500</v>
      </c>
      <c r="I864" s="85">
        <v>360</v>
      </c>
      <c r="J864" s="137">
        <f t="shared" si="82"/>
        <v>72</v>
      </c>
      <c r="K864" s="111">
        <f t="shared" si="77"/>
        <v>159.2920353982301</v>
      </c>
      <c r="L864" s="112">
        <f t="shared" si="83"/>
        <v>0.0008909633110663618</v>
      </c>
    </row>
    <row r="865" spans="1:12" ht="13.5" customHeight="1">
      <c r="A865" s="231"/>
      <c r="B865" s="231"/>
      <c r="C865" s="13">
        <v>4300</v>
      </c>
      <c r="D865" s="25" t="s">
        <v>19</v>
      </c>
      <c r="E865" s="85">
        <v>2035.05</v>
      </c>
      <c r="F865" s="151">
        <v>94</v>
      </c>
      <c r="G865" s="85">
        <v>4300</v>
      </c>
      <c r="H865" s="85">
        <v>15000</v>
      </c>
      <c r="I865" s="85">
        <v>14989.63</v>
      </c>
      <c r="J865" s="137">
        <f t="shared" si="82"/>
        <v>99.93086666666666</v>
      </c>
      <c r="K865" s="111">
        <f t="shared" si="77"/>
        <v>736.5730571730423</v>
      </c>
      <c r="L865" s="112">
        <f t="shared" si="83"/>
        <v>0.03709780660127686</v>
      </c>
    </row>
    <row r="866" spans="1:12" ht="21.75" customHeight="1">
      <c r="A866" s="231"/>
      <c r="B866" s="231"/>
      <c r="C866" s="13">
        <v>4410</v>
      </c>
      <c r="D866" s="25" t="s">
        <v>156</v>
      </c>
      <c r="E866" s="85">
        <v>0</v>
      </c>
      <c r="F866" s="151">
        <v>4</v>
      </c>
      <c r="G866" s="85">
        <v>100</v>
      </c>
      <c r="H866" s="85">
        <v>100</v>
      </c>
      <c r="I866" s="85">
        <v>54.6</v>
      </c>
      <c r="J866" s="137">
        <f t="shared" si="82"/>
        <v>54.6</v>
      </c>
      <c r="K866" s="111">
        <v>0</v>
      </c>
      <c r="L866" s="112">
        <f t="shared" si="83"/>
        <v>0.00013512943551173155</v>
      </c>
    </row>
    <row r="867" spans="1:12" ht="15" customHeight="1">
      <c r="A867" s="231"/>
      <c r="B867" s="231"/>
      <c r="C867" s="31">
        <v>4430</v>
      </c>
      <c r="D867" s="30" t="s">
        <v>32</v>
      </c>
      <c r="E867" s="85"/>
      <c r="F867" s="151"/>
      <c r="G867" s="85"/>
      <c r="H867" s="85">
        <v>600</v>
      </c>
      <c r="I867" s="85">
        <v>170</v>
      </c>
      <c r="J867" s="137">
        <f t="shared" si="82"/>
        <v>28.333333333333332</v>
      </c>
      <c r="K867" s="111"/>
      <c r="L867" s="112">
        <f t="shared" si="83"/>
        <v>0.0004207326746702265</v>
      </c>
    </row>
    <row r="868" spans="1:12" ht="31.5" customHeight="1">
      <c r="A868" s="231"/>
      <c r="B868" s="231"/>
      <c r="C868" s="13">
        <v>4440</v>
      </c>
      <c r="D868" s="25" t="s">
        <v>125</v>
      </c>
      <c r="E868" s="85">
        <v>5904.59</v>
      </c>
      <c r="F868" s="151">
        <v>99</v>
      </c>
      <c r="G868" s="85">
        <v>6000</v>
      </c>
      <c r="H868" s="85">
        <v>6235</v>
      </c>
      <c r="I868" s="85">
        <v>6233.65</v>
      </c>
      <c r="J868" s="130">
        <f t="shared" si="82"/>
        <v>99.97834803528468</v>
      </c>
      <c r="K868" s="111">
        <f t="shared" si="77"/>
        <v>105.57295256740942</v>
      </c>
      <c r="L868" s="112">
        <f t="shared" si="83"/>
        <v>0.015427648455635629</v>
      </c>
    </row>
    <row r="869" spans="1:12" ht="34.5" customHeight="1">
      <c r="A869" s="231"/>
      <c r="B869" s="231"/>
      <c r="C869" s="13">
        <v>4700</v>
      </c>
      <c r="D869" s="7" t="s">
        <v>255</v>
      </c>
      <c r="E869" s="85">
        <v>140</v>
      </c>
      <c r="F869" s="151">
        <v>0</v>
      </c>
      <c r="G869" s="85">
        <v>200</v>
      </c>
      <c r="H869" s="85">
        <v>950</v>
      </c>
      <c r="I869" s="85">
        <v>870.92</v>
      </c>
      <c r="J869" s="130">
        <f t="shared" si="82"/>
        <v>91.6757894736842</v>
      </c>
      <c r="K869" s="111"/>
      <c r="L869" s="112">
        <f t="shared" si="83"/>
        <v>0.0021554382413164325</v>
      </c>
    </row>
    <row r="870" spans="1:12" ht="22.5" customHeight="1">
      <c r="A870" s="231"/>
      <c r="B870" s="231"/>
      <c r="C870" s="13">
        <v>6050</v>
      </c>
      <c r="D870" s="7" t="s">
        <v>183</v>
      </c>
      <c r="E870" s="85">
        <v>12673.99</v>
      </c>
      <c r="F870" s="151">
        <v>100</v>
      </c>
      <c r="G870" s="85">
        <v>0</v>
      </c>
      <c r="H870" s="85">
        <v>0</v>
      </c>
      <c r="I870" s="85">
        <v>0</v>
      </c>
      <c r="J870" s="130">
        <v>0</v>
      </c>
      <c r="K870" s="111">
        <f t="shared" si="77"/>
        <v>0</v>
      </c>
      <c r="L870" s="112">
        <f t="shared" si="83"/>
        <v>0</v>
      </c>
    </row>
    <row r="871" spans="1:12" ht="33.75">
      <c r="A871" s="231"/>
      <c r="B871" s="231"/>
      <c r="C871" s="13">
        <v>6060</v>
      </c>
      <c r="D871" s="25" t="s">
        <v>182</v>
      </c>
      <c r="E871" s="85">
        <v>24963.49</v>
      </c>
      <c r="F871" s="151">
        <v>95</v>
      </c>
      <c r="G871" s="85">
        <v>5000</v>
      </c>
      <c r="H871" s="85">
        <v>10000</v>
      </c>
      <c r="I871" s="85">
        <v>8959.27</v>
      </c>
      <c r="J871" s="130">
        <f t="shared" si="82"/>
        <v>89.59270000000001</v>
      </c>
      <c r="K871" s="111"/>
      <c r="L871" s="112"/>
    </row>
    <row r="872" spans="1:12" s="12" customFormat="1" ht="21">
      <c r="A872" s="23"/>
      <c r="B872" s="21" t="s">
        <v>110</v>
      </c>
      <c r="C872" s="21"/>
      <c r="D872" s="42" t="s">
        <v>120</v>
      </c>
      <c r="E872" s="74">
        <f>E819+E791+E712+E645+E541+E519+E262+E256+E218+E186+E98+E90+E66+E33+E5+E259+E657</f>
        <v>37762232.150000006</v>
      </c>
      <c r="F872" s="142">
        <v>93.4</v>
      </c>
      <c r="G872" s="74">
        <f>G819+G791+G712+G645+G541+G519+G262+G256+G218+G186+G98+G90+G66+G33+G5+G259+G657</f>
        <v>55232048.14</v>
      </c>
      <c r="H872" s="74">
        <f>H819+H791+H712+H645+H541+H519+H262+H256+H218+H186+H98+H90+H66+H33+H5+H259+H657</f>
        <v>50864152.61000001</v>
      </c>
      <c r="I872" s="74">
        <f>I819+I791+I712+I645+I541+I519+I262+I256+I218+I186+I98+I90+I66+I33+I5+I259+I657</f>
        <v>40405704.199999996</v>
      </c>
      <c r="J872" s="132">
        <f t="shared" si="82"/>
        <v>79.438469190296</v>
      </c>
      <c r="K872" s="102">
        <f t="shared" si="77"/>
        <v>107.00030665427703</v>
      </c>
      <c r="L872" s="102">
        <f aca="true" t="shared" si="84" ref="L872:L878">(I872/$I$872)*100</f>
        <v>100</v>
      </c>
    </row>
    <row r="873" spans="1:12" ht="22.5">
      <c r="A873" s="16"/>
      <c r="B873" s="39"/>
      <c r="C873" s="39"/>
      <c r="D873" s="7" t="s">
        <v>137</v>
      </c>
      <c r="E873" s="77">
        <f>E7+E35+E68+E100+E220+E263+E714+E793+E821+E92+E605+E643+E644</f>
        <v>6288305.540000001</v>
      </c>
      <c r="F873" s="147">
        <v>97.6</v>
      </c>
      <c r="G873" s="77">
        <f>G7+G35+G68+G100+G220+G263+G714+G793+G821+G92+G605+G643+G644</f>
        <v>24457217.57</v>
      </c>
      <c r="H873" s="77">
        <f>H7+H35+H68+H100+H220+H263+H714+H793+H821+H92+H605+H643+H644</f>
        <v>15246751.56</v>
      </c>
      <c r="I873" s="77">
        <f>I7+I35+I68+I100+I220+I263+I714+I793+I821+I92+I605+I643+I644</f>
        <v>5915158.96</v>
      </c>
      <c r="J873" s="133">
        <f t="shared" si="82"/>
        <v>38.79619167874734</v>
      </c>
      <c r="K873" s="111">
        <f t="shared" si="77"/>
        <v>94.06602338855181</v>
      </c>
      <c r="L873" s="112">
        <f t="shared" si="84"/>
        <v>14.63941559023738</v>
      </c>
    </row>
    <row r="874" spans="1:12" ht="11.25">
      <c r="A874" s="16"/>
      <c r="B874" s="39"/>
      <c r="C874" s="39"/>
      <c r="D874" s="7" t="s">
        <v>159</v>
      </c>
      <c r="E874" s="85">
        <f>E8+E36+E69++E100+E221+E263+E715+E821+E92+E794+E605+E643+E644</f>
        <v>6239754.290000001</v>
      </c>
      <c r="F874" s="151">
        <v>97.3</v>
      </c>
      <c r="G874" s="85">
        <f>G8+G36+G69++G100+G221+G263+G715+G821+G92+G794+G605+G643+G644</f>
        <v>24382217.57</v>
      </c>
      <c r="H874" s="85">
        <f>H8+H36+H69++H100+H221+H263+H715+H821+H92+H794+H605+H643+H644</f>
        <v>15180751.56</v>
      </c>
      <c r="I874" s="85">
        <f>I8+I36+I69++I100+I221+I263+I715+I821+I92+I794+I605+I643+I644</f>
        <v>5849158.96</v>
      </c>
      <c r="J874" s="133">
        <f t="shared" si="82"/>
        <v>38.53010133840831</v>
      </c>
      <c r="K874" s="111">
        <f t="shared" si="77"/>
        <v>93.74021296598201</v>
      </c>
      <c r="L874" s="112">
        <f t="shared" si="84"/>
        <v>14.476072316541883</v>
      </c>
    </row>
    <row r="875" spans="1:12" ht="16.5" customHeight="1">
      <c r="A875" s="16"/>
      <c r="B875" s="39"/>
      <c r="C875" s="39"/>
      <c r="D875" s="29" t="s">
        <v>172</v>
      </c>
      <c r="E875" s="87">
        <f>E802+E45+E805+E89+E223+E722+E808</f>
        <v>48551.25</v>
      </c>
      <c r="F875" s="153">
        <v>100</v>
      </c>
      <c r="G875" s="87">
        <f>G802+G45+G805+G89+G223+G255</f>
        <v>75000</v>
      </c>
      <c r="H875" s="87">
        <f>H802+H45+H805+H89+H223+H255</f>
        <v>66000</v>
      </c>
      <c r="I875" s="87">
        <f>I802+I45+I805+I89+I223+I255</f>
        <v>66000</v>
      </c>
      <c r="J875" s="133">
        <f>(I875/H875)*100</f>
        <v>100</v>
      </c>
      <c r="K875" s="111">
        <f t="shared" si="77"/>
        <v>135.93882752761257</v>
      </c>
      <c r="L875" s="112">
        <f t="shared" si="84"/>
        <v>0.16334327369549967</v>
      </c>
    </row>
    <row r="876" spans="1:12" ht="11.25">
      <c r="A876" s="16"/>
      <c r="B876" s="39"/>
      <c r="C876" s="39"/>
      <c r="D876" s="59" t="s">
        <v>171</v>
      </c>
      <c r="E876" s="88">
        <f>SUM(E874:E875)</f>
        <v>6288305.540000001</v>
      </c>
      <c r="F876" s="154">
        <v>97.6</v>
      </c>
      <c r="G876" s="88">
        <f>SUM(G874:G875)</f>
        <v>24457217.57</v>
      </c>
      <c r="H876" s="88">
        <f>SUM(H874:H875)</f>
        <v>15246751.56</v>
      </c>
      <c r="I876" s="88">
        <f>SUM(I874:I875)</f>
        <v>5915158.96</v>
      </c>
      <c r="J876" s="133">
        <f>(I876/H876)*100</f>
        <v>38.79619167874734</v>
      </c>
      <c r="K876" s="111"/>
      <c r="L876" s="112">
        <f t="shared" si="84"/>
        <v>14.63941559023738</v>
      </c>
    </row>
    <row r="877" spans="4:12" ht="11.25">
      <c r="D877" s="14" t="s">
        <v>12</v>
      </c>
      <c r="E877" s="89">
        <f>E872-E873</f>
        <v>31473926.610000007</v>
      </c>
      <c r="F877" s="144">
        <v>92.9</v>
      </c>
      <c r="G877" s="89">
        <f>G872-G873</f>
        <v>30774830.57</v>
      </c>
      <c r="H877" s="89">
        <f>H872-H873</f>
        <v>35617401.050000004</v>
      </c>
      <c r="I877" s="89">
        <f>I872-I873</f>
        <v>34490545.239999995</v>
      </c>
      <c r="J877" s="133">
        <f t="shared" si="82"/>
        <v>96.83622112568483</v>
      </c>
      <c r="K877" s="111">
        <f t="shared" si="77"/>
        <v>109.58450042595429</v>
      </c>
      <c r="L877" s="112">
        <f t="shared" si="84"/>
        <v>85.36058440976262</v>
      </c>
    </row>
    <row r="878" spans="4:12" ht="11.25">
      <c r="D878" s="56"/>
      <c r="E878" s="90">
        <f>E6++E34+E67+E91+E99+E186+E219+E256+E259+E264+E519+E541+E645+E713+E792+E820+E657-E605-E643-E644</f>
        <v>31473926.609999996</v>
      </c>
      <c r="F878" s="155">
        <v>92.9</v>
      </c>
      <c r="G878" s="90">
        <f>G6++G34+G67+G91+G99+G186+G219+G256+G259+G264+G519+G541+G645+G713+G792+G820+G657-G605-G643-G644</f>
        <v>30774830.57</v>
      </c>
      <c r="H878" s="90">
        <f>H6++H34+H67+H91+H99+H186+H219+H256+H259+H264+H519+H541+H645+H713+H792+H820+H657-H605-H643-H644</f>
        <v>35617401.05</v>
      </c>
      <c r="I878" s="90">
        <f>I6++I34+I67+I91+I99+I186+I219+I256+I259+I264+I519+I541+I645+I713+I792+I820+I657-I605-I643-I644</f>
        <v>34490545.24</v>
      </c>
      <c r="J878" s="132">
        <f t="shared" si="82"/>
        <v>96.83622112568487</v>
      </c>
      <c r="K878" s="106">
        <f t="shared" si="77"/>
        <v>109.58450042595433</v>
      </c>
      <c r="L878" s="112">
        <f t="shared" si="84"/>
        <v>85.36058440976262</v>
      </c>
    </row>
    <row r="879" spans="4:12" ht="11.25">
      <c r="D879" s="14" t="s">
        <v>161</v>
      </c>
      <c r="E879" s="91">
        <f>E877-E878</f>
        <v>0</v>
      </c>
      <c r="F879" s="156"/>
      <c r="G879" s="91">
        <f>G877-G878</f>
        <v>0</v>
      </c>
      <c r="H879" s="91">
        <f>H877-H878</f>
        <v>0</v>
      </c>
      <c r="I879" s="91">
        <f>I877-I878</f>
        <v>0</v>
      </c>
      <c r="J879" s="132"/>
      <c r="K879" s="102"/>
      <c r="L879" s="112"/>
    </row>
    <row r="880" spans="5:12" ht="11.25">
      <c r="E880" s="91"/>
      <c r="F880" s="156"/>
      <c r="G880" s="91"/>
      <c r="H880" s="91"/>
      <c r="I880" s="91"/>
      <c r="J880" s="133"/>
      <c r="K880" s="102"/>
      <c r="L880" s="112"/>
    </row>
    <row r="881" spans="4:12" ht="19.5" customHeight="1">
      <c r="D881" s="29"/>
      <c r="E881" s="87"/>
      <c r="F881" s="153"/>
      <c r="G881" s="87"/>
      <c r="H881" s="87"/>
      <c r="I881" s="87"/>
      <c r="J881" s="133"/>
      <c r="K881" s="130"/>
      <c r="L881" s="130"/>
    </row>
    <row r="882" spans="2:9" ht="11.25">
      <c r="B882" s="3"/>
      <c r="C882" s="3"/>
      <c r="D882" s="3"/>
      <c r="E882" s="15"/>
      <c r="G882" s="15"/>
      <c r="I882" s="15"/>
    </row>
    <row r="883" spans="2:9" ht="11.25">
      <c r="B883" s="3"/>
      <c r="C883" s="3"/>
      <c r="D883" s="3"/>
      <c r="E883" s="15"/>
      <c r="G883" s="15"/>
      <c r="I883" s="15"/>
    </row>
    <row r="884" spans="2:9" ht="11.25">
      <c r="B884" s="3"/>
      <c r="C884" s="3"/>
      <c r="D884" s="3"/>
      <c r="E884" s="15"/>
      <c r="G884" s="15"/>
      <c r="I884" s="15"/>
    </row>
  </sheetData>
  <sheetProtection/>
  <mergeCells count="96">
    <mergeCell ref="B761:B763"/>
    <mergeCell ref="B653:B656"/>
    <mergeCell ref="B576:B597"/>
    <mergeCell ref="B606:B620"/>
    <mergeCell ref="B646:B652"/>
    <mergeCell ref="B853:B871"/>
    <mergeCell ref="B764:B773"/>
    <mergeCell ref="B848:B852"/>
    <mergeCell ref="B806:B807"/>
    <mergeCell ref="B822:B845"/>
    <mergeCell ref="A819:A871"/>
    <mergeCell ref="A541:A642"/>
    <mergeCell ref="B560:B564"/>
    <mergeCell ref="B694:B697"/>
    <mergeCell ref="B544:B558"/>
    <mergeCell ref="B565:B566"/>
    <mergeCell ref="A657:A709"/>
    <mergeCell ref="A645:A656"/>
    <mergeCell ref="B658:B673"/>
    <mergeCell ref="A712:A789"/>
    <mergeCell ref="B774:B780"/>
    <mergeCell ref="A809:A818"/>
    <mergeCell ref="B809:B818"/>
    <mergeCell ref="B698:B704"/>
    <mergeCell ref="B708:B709"/>
    <mergeCell ref="B749:B753"/>
    <mergeCell ref="B781:B789"/>
    <mergeCell ref="A791:A807"/>
    <mergeCell ref="B795:B802"/>
    <mergeCell ref="B746:B748"/>
    <mergeCell ref="A5:A32"/>
    <mergeCell ref="B26:B32"/>
    <mergeCell ref="B24:B25"/>
    <mergeCell ref="B70:B72"/>
    <mergeCell ref="B116:B143"/>
    <mergeCell ref="A33:A65"/>
    <mergeCell ref="A66:A89"/>
    <mergeCell ref="B73:B89"/>
    <mergeCell ref="B41:B45"/>
    <mergeCell ref="B93:B94"/>
    <mergeCell ref="B727:B745"/>
    <mergeCell ref="B638:B642"/>
    <mergeCell ref="B598:B605"/>
    <mergeCell ref="B542:B543"/>
    <mergeCell ref="B9:B23"/>
    <mergeCell ref="B520:B521"/>
    <mergeCell ref="B464:B467"/>
    <mergeCell ref="B397:B400"/>
    <mergeCell ref="B470:B471"/>
    <mergeCell ref="B538:B540"/>
    <mergeCell ref="B486:B498"/>
    <mergeCell ref="B499:B510"/>
    <mergeCell ref="B522:B526"/>
    <mergeCell ref="B569:B573"/>
    <mergeCell ref="B803:B805"/>
    <mergeCell ref="B716:B725"/>
    <mergeCell ref="B567:B568"/>
    <mergeCell ref="B623:B637"/>
    <mergeCell ref="B674:B693"/>
    <mergeCell ref="B710:B711"/>
    <mergeCell ref="B344:B345"/>
    <mergeCell ref="B310:B343"/>
    <mergeCell ref="B346:B347"/>
    <mergeCell ref="B348:B384"/>
    <mergeCell ref="B472:B485"/>
    <mergeCell ref="B527:B537"/>
    <mergeCell ref="B515:B518"/>
    <mergeCell ref="B385:B396"/>
    <mergeCell ref="B427:B463"/>
    <mergeCell ref="B420:B426"/>
    <mergeCell ref="B46:B64"/>
    <mergeCell ref="B101:B108"/>
    <mergeCell ref="B37:B40"/>
    <mergeCell ref="B144:B151"/>
    <mergeCell ref="B152:B153"/>
    <mergeCell ref="B173:B185"/>
    <mergeCell ref="B154:B172"/>
    <mergeCell ref="A262:A518"/>
    <mergeCell ref="B308:B309"/>
    <mergeCell ref="A519:A540"/>
    <mergeCell ref="A90:A97"/>
    <mergeCell ref="B95:B97"/>
    <mergeCell ref="B187:B191"/>
    <mergeCell ref="B109:B114"/>
    <mergeCell ref="A186:A191"/>
    <mergeCell ref="B468:B469"/>
    <mergeCell ref="B265:B307"/>
    <mergeCell ref="B257:B258"/>
    <mergeCell ref="B222:B223"/>
    <mergeCell ref="B248:B254"/>
    <mergeCell ref="A98:A185"/>
    <mergeCell ref="A218:A254"/>
    <mergeCell ref="A259:A261"/>
    <mergeCell ref="B260:B261"/>
    <mergeCell ref="A256:A258"/>
    <mergeCell ref="B226:B240"/>
  </mergeCells>
  <printOptions/>
  <pageMargins left="0.31496062992125984" right="0.35433070866141736" top="0.984251968503937" bottom="0.5905511811023623" header="0.5118110236220472" footer="0.7086614173228347"/>
  <pageSetup horizontalDpi="600" verticalDpi="600" orientation="portrait" paperSize="9" r:id="rId1"/>
  <headerFooter>
    <oddHeader>&amp;L   Zał. Nr 1 do sprawozdania z wykonania budżetu gminy  JEZIORANY za rok 2019-WYDATKI BUDŻETOWE  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view="pageLayout" zoomScaleSheetLayoutView="100" workbookViewId="0" topLeftCell="A10">
      <selection activeCell="E17" sqref="A2:L32"/>
    </sheetView>
  </sheetViews>
  <sheetFormatPr defaultColWidth="9.140625" defaultRowHeight="12.75"/>
  <cols>
    <col min="1" max="1" width="3.140625" style="17" customWidth="1"/>
    <col min="2" max="2" width="17.28125" style="0" customWidth="1"/>
    <col min="3" max="3" width="7.421875" style="139" customWidth="1"/>
    <col min="4" max="4" width="3.421875" style="140" customWidth="1"/>
    <col min="5" max="6" width="7.8515625" style="139" customWidth="1"/>
    <col min="7" max="7" width="8.8515625" style="139" customWidth="1"/>
    <col min="8" max="8" width="3.00390625" style="139" customWidth="1"/>
    <col min="9" max="9" width="3.57421875" style="139" customWidth="1"/>
    <col min="10" max="10" width="3.140625" style="139" customWidth="1"/>
    <col min="11" max="11" width="7.57421875" style="139" customWidth="1"/>
    <col min="12" max="12" width="9.7109375" style="139" customWidth="1"/>
  </cols>
  <sheetData>
    <row r="1" spans="1:12" ht="12.75" customHeight="1">
      <c r="A1" s="167"/>
      <c r="B1" s="168"/>
      <c r="C1" s="169"/>
      <c r="D1" s="170"/>
      <c r="E1" s="171"/>
      <c r="F1" s="172"/>
      <c r="G1" s="172"/>
      <c r="H1" s="173"/>
      <c r="I1" s="173"/>
      <c r="J1" s="174"/>
      <c r="K1" s="174"/>
      <c r="L1" s="174"/>
    </row>
    <row r="2" spans="1:12" s="18" customFormat="1" ht="68.25">
      <c r="A2" s="175" t="s">
        <v>128</v>
      </c>
      <c r="B2" s="176" t="s">
        <v>112</v>
      </c>
      <c r="C2" s="177" t="s">
        <v>318</v>
      </c>
      <c r="D2" s="178" t="s">
        <v>4</v>
      </c>
      <c r="E2" s="179" t="s">
        <v>309</v>
      </c>
      <c r="F2" s="180" t="s">
        <v>5</v>
      </c>
      <c r="G2" s="180" t="s">
        <v>301</v>
      </c>
      <c r="H2" s="181" t="s">
        <v>320</v>
      </c>
      <c r="I2" s="181" t="s">
        <v>321</v>
      </c>
      <c r="J2" s="182" t="s">
        <v>322</v>
      </c>
      <c r="K2" s="182" t="s">
        <v>319</v>
      </c>
      <c r="L2" s="182" t="s">
        <v>323</v>
      </c>
    </row>
    <row r="3" spans="1:12" ht="12.75">
      <c r="A3" s="183" t="s">
        <v>113</v>
      </c>
      <c r="B3" s="184">
        <v>2</v>
      </c>
      <c r="C3" s="185">
        <v>3</v>
      </c>
      <c r="D3" s="185">
        <v>4</v>
      </c>
      <c r="E3" s="186">
        <v>5</v>
      </c>
      <c r="F3" s="186">
        <v>6</v>
      </c>
      <c r="G3" s="185">
        <v>7</v>
      </c>
      <c r="H3" s="186">
        <v>8</v>
      </c>
      <c r="I3" s="186">
        <v>9</v>
      </c>
      <c r="J3" s="187">
        <v>10</v>
      </c>
      <c r="K3" s="187">
        <v>11</v>
      </c>
      <c r="L3" s="187">
        <v>12</v>
      </c>
    </row>
    <row r="4" spans="1:12" ht="14.25" customHeight="1">
      <c r="A4" s="188" t="s">
        <v>114</v>
      </c>
      <c r="B4" s="189" t="s">
        <v>7</v>
      </c>
      <c r="C4" s="190">
        <f>wydatki!E5</f>
        <v>722579.7300000001</v>
      </c>
      <c r="D4" s="191">
        <f>wydatki!F5</f>
        <v>99.3</v>
      </c>
      <c r="E4" s="190">
        <f>wydatki!G5</f>
        <v>2490426.72</v>
      </c>
      <c r="F4" s="190">
        <f>wydatki!H5</f>
        <v>1220503.35</v>
      </c>
      <c r="G4" s="190">
        <f>wydatki!I5</f>
        <v>1134714.19</v>
      </c>
      <c r="H4" s="192">
        <f>(G4/F4)*100</f>
        <v>92.97100167729977</v>
      </c>
      <c r="I4" s="193">
        <f aca="true" t="shared" si="0" ref="I4:I9">(G4/$G$22)*100</f>
        <v>2.8083019773232905</v>
      </c>
      <c r="J4" s="193">
        <f>(G4/C4)*100</f>
        <v>157.03653768422203</v>
      </c>
      <c r="K4" s="190">
        <f>F4-G4</f>
        <v>85789.16000000015</v>
      </c>
      <c r="L4" s="190">
        <v>0</v>
      </c>
    </row>
    <row r="5" spans="1:12" ht="12.75">
      <c r="A5" s="188" t="s">
        <v>33</v>
      </c>
      <c r="B5" s="194" t="s">
        <v>34</v>
      </c>
      <c r="C5" s="195">
        <f>wydatki!E33</f>
        <v>4302129.1899999995</v>
      </c>
      <c r="D5" s="196">
        <f>wydatki!F33</f>
        <v>98.5</v>
      </c>
      <c r="E5" s="195">
        <f>wydatki!G33</f>
        <v>16160656.21</v>
      </c>
      <c r="F5" s="195">
        <f>wydatki!H33</f>
        <v>10900189.59</v>
      </c>
      <c r="G5" s="195">
        <f>wydatki!I33</f>
        <v>4969401.850000001</v>
      </c>
      <c r="H5" s="192">
        <f aca="true" t="shared" si="1" ref="H5:H32">(G5/F5)*100</f>
        <v>45.59004968646605</v>
      </c>
      <c r="I5" s="193">
        <f t="shared" si="0"/>
        <v>12.298763128598065</v>
      </c>
      <c r="J5" s="193">
        <f aca="true" t="shared" si="2" ref="J5:J28">(G5/C5)*100</f>
        <v>115.51028875541512</v>
      </c>
      <c r="K5" s="190">
        <f aca="true" t="shared" si="3" ref="K5:K21">F5-G5</f>
        <v>5930787.739999999</v>
      </c>
      <c r="L5" s="190">
        <v>11095.17</v>
      </c>
    </row>
    <row r="6" spans="1:12" ht="12.75" customHeight="1">
      <c r="A6" s="188" t="s">
        <v>20</v>
      </c>
      <c r="B6" s="189" t="s">
        <v>44</v>
      </c>
      <c r="C6" s="197">
        <f>wydatki!E66</f>
        <v>564790.18</v>
      </c>
      <c r="D6" s="198">
        <f>wydatki!F66</f>
        <v>89.1</v>
      </c>
      <c r="E6" s="197">
        <f>wydatki!G66</f>
        <v>81350</v>
      </c>
      <c r="F6" s="197">
        <f>wydatki!H66</f>
        <v>321771.56</v>
      </c>
      <c r="G6" s="197">
        <f>wydatki!I66</f>
        <v>174030.56</v>
      </c>
      <c r="H6" s="192">
        <f t="shared" si="1"/>
        <v>54.08512797091204</v>
      </c>
      <c r="I6" s="193">
        <f t="shared" si="0"/>
        <v>0.43070789990092534</v>
      </c>
      <c r="J6" s="193">
        <f t="shared" si="2"/>
        <v>30.813311945331623</v>
      </c>
      <c r="K6" s="190">
        <f t="shared" si="3"/>
        <v>147741</v>
      </c>
      <c r="L6" s="190">
        <v>499.03</v>
      </c>
    </row>
    <row r="7" spans="1:12" ht="12.75">
      <c r="A7" s="188" t="s">
        <v>48</v>
      </c>
      <c r="B7" s="189" t="s">
        <v>49</v>
      </c>
      <c r="C7" s="197">
        <f>wydatki!E90</f>
        <v>25021.41</v>
      </c>
      <c r="D7" s="198">
        <f>wydatki!F90</f>
        <v>95.7</v>
      </c>
      <c r="E7" s="197">
        <f>wydatki!G90</f>
        <v>26900</v>
      </c>
      <c r="F7" s="197">
        <f>wydatki!H90</f>
        <v>169600</v>
      </c>
      <c r="G7" s="197">
        <f>wydatki!I90</f>
        <v>147339.83</v>
      </c>
      <c r="H7" s="192">
        <f t="shared" si="1"/>
        <v>86.87489976415094</v>
      </c>
      <c r="I7" s="193">
        <f t="shared" si="0"/>
        <v>0.36465106330209673</v>
      </c>
      <c r="J7" s="193">
        <f t="shared" si="2"/>
        <v>588.8550245569694</v>
      </c>
      <c r="K7" s="190">
        <f t="shared" si="3"/>
        <v>22260.170000000013</v>
      </c>
      <c r="L7" s="190">
        <v>7125.39</v>
      </c>
    </row>
    <row r="8" spans="1:12" ht="12.75" customHeight="1">
      <c r="A8" s="188" t="s">
        <v>52</v>
      </c>
      <c r="B8" s="189" t="s">
        <v>53</v>
      </c>
      <c r="C8" s="197">
        <f>wydatki!E98</f>
        <v>4169567.8499999996</v>
      </c>
      <c r="D8" s="198">
        <f>wydatki!F98</f>
        <v>93.4</v>
      </c>
      <c r="E8" s="197">
        <f>wydatki!G98</f>
        <v>4718383</v>
      </c>
      <c r="F8" s="197">
        <f>wydatki!H98</f>
        <v>6490406.02</v>
      </c>
      <c r="G8" s="197">
        <f>wydatki!I98</f>
        <v>4582776.76</v>
      </c>
      <c r="H8" s="192">
        <f t="shared" si="1"/>
        <v>70.6084757390879</v>
      </c>
      <c r="I8" s="193">
        <f t="shared" si="0"/>
        <v>11.341905433243259</v>
      </c>
      <c r="J8" s="193">
        <f t="shared" si="2"/>
        <v>109.91011358647155</v>
      </c>
      <c r="K8" s="190">
        <f>F8-G8</f>
        <v>1907629.2599999998</v>
      </c>
      <c r="L8" s="190">
        <v>380365.32</v>
      </c>
    </row>
    <row r="9" spans="1:12" ht="56.25" customHeight="1">
      <c r="A9" s="188" t="s">
        <v>68</v>
      </c>
      <c r="B9" s="189" t="s">
        <v>69</v>
      </c>
      <c r="C9" s="195">
        <f>wydatki!E186</f>
        <v>82345.9</v>
      </c>
      <c r="D9" s="196">
        <f>wydatki!F186</f>
        <v>100</v>
      </c>
      <c r="E9" s="195">
        <f>wydatki!G186</f>
        <v>1589</v>
      </c>
      <c r="F9" s="195">
        <f>wydatki!H186</f>
        <v>77236</v>
      </c>
      <c r="G9" s="195">
        <f>wydatki!I186</f>
        <v>77236</v>
      </c>
      <c r="H9" s="192">
        <f t="shared" si="1"/>
        <v>100</v>
      </c>
      <c r="I9" s="193">
        <f t="shared" si="0"/>
        <v>0.1911512285931153</v>
      </c>
      <c r="J9" s="193"/>
      <c r="K9" s="190">
        <f t="shared" si="3"/>
        <v>0</v>
      </c>
      <c r="L9" s="190">
        <v>0</v>
      </c>
    </row>
    <row r="10" spans="1:12" ht="15" customHeight="1">
      <c r="A10" s="188" t="s">
        <v>191</v>
      </c>
      <c r="B10" s="199" t="s">
        <v>186</v>
      </c>
      <c r="C10" s="195"/>
      <c r="D10" s="195"/>
      <c r="E10" s="195"/>
      <c r="F10" s="195"/>
      <c r="G10" s="195"/>
      <c r="H10" s="195"/>
      <c r="I10" s="195"/>
      <c r="J10" s="195"/>
      <c r="K10" s="190">
        <f t="shared" si="3"/>
        <v>0</v>
      </c>
      <c r="L10" s="190">
        <v>0</v>
      </c>
    </row>
    <row r="11" spans="1:12" ht="22.5" customHeight="1">
      <c r="A11" s="188" t="s">
        <v>70</v>
      </c>
      <c r="B11" s="189" t="s">
        <v>71</v>
      </c>
      <c r="C11" s="190">
        <f>wydatki!E218</f>
        <v>537424.9199999999</v>
      </c>
      <c r="D11" s="191">
        <f>wydatki!F218</f>
        <v>92.4</v>
      </c>
      <c r="E11" s="190">
        <f>wydatki!G218</f>
        <v>846430</v>
      </c>
      <c r="F11" s="190">
        <f>wydatki!H218</f>
        <v>853930</v>
      </c>
      <c r="G11" s="190">
        <f>wydatki!I218</f>
        <v>779186.07</v>
      </c>
      <c r="H11" s="192">
        <f t="shared" si="1"/>
        <v>91.24706591875211</v>
      </c>
      <c r="I11" s="193">
        <f aca="true" t="shared" si="4" ref="I11:I32">(G11/$G$22)*100</f>
        <v>1.9284061135110715</v>
      </c>
      <c r="J11" s="193">
        <f t="shared" si="2"/>
        <v>144.98510229112563</v>
      </c>
      <c r="K11" s="190">
        <f t="shared" si="3"/>
        <v>74743.93000000005</v>
      </c>
      <c r="L11" s="190">
        <v>6258.05</v>
      </c>
    </row>
    <row r="12" spans="1:12" ht="11.25" customHeight="1">
      <c r="A12" s="188" t="s">
        <v>115</v>
      </c>
      <c r="B12" s="189" t="s">
        <v>72</v>
      </c>
      <c r="C12" s="190">
        <f>wydatki!E256</f>
        <v>430944.78</v>
      </c>
      <c r="D12" s="191">
        <f>wydatki!F256</f>
        <v>93.4</v>
      </c>
      <c r="E12" s="190">
        <f>wydatki!G256</f>
        <v>450000</v>
      </c>
      <c r="F12" s="190">
        <f>wydatki!H256</f>
        <v>500000</v>
      </c>
      <c r="G12" s="190">
        <f>wydatki!I256</f>
        <v>485388.13</v>
      </c>
      <c r="H12" s="192">
        <f t="shared" si="1"/>
        <v>97.07762600000001</v>
      </c>
      <c r="I12" s="193">
        <f t="shared" si="4"/>
        <v>1.2012861540475266</v>
      </c>
      <c r="J12" s="193">
        <f t="shared" si="2"/>
        <v>112.63348635989973</v>
      </c>
      <c r="K12" s="190">
        <f t="shared" si="3"/>
        <v>14611.869999999995</v>
      </c>
      <c r="L12" s="190">
        <v>0</v>
      </c>
    </row>
    <row r="13" spans="1:12" ht="12.75">
      <c r="A13" s="188" t="s">
        <v>116</v>
      </c>
      <c r="B13" s="189" t="s">
        <v>73</v>
      </c>
      <c r="C13" s="190">
        <f>wydatki!E259</f>
        <v>0</v>
      </c>
      <c r="D13" s="191">
        <f>wydatki!F259</f>
        <v>0</v>
      </c>
      <c r="E13" s="190">
        <f>wydatki!G259</f>
        <v>180000</v>
      </c>
      <c r="F13" s="190">
        <f>wydatki!H259</f>
        <v>120000</v>
      </c>
      <c r="G13" s="190">
        <f>wydatki!I259</f>
        <v>0</v>
      </c>
      <c r="H13" s="192">
        <f t="shared" si="1"/>
        <v>0</v>
      </c>
      <c r="I13" s="193">
        <f t="shared" si="4"/>
        <v>0</v>
      </c>
      <c r="J13" s="193"/>
      <c r="K13" s="190">
        <f t="shared" si="3"/>
        <v>120000</v>
      </c>
      <c r="L13" s="190">
        <v>0</v>
      </c>
    </row>
    <row r="14" spans="1:12" ht="12.75">
      <c r="A14" s="188" t="s">
        <v>117</v>
      </c>
      <c r="B14" s="189" t="s">
        <v>76</v>
      </c>
      <c r="C14" s="190">
        <f>wydatki!E262</f>
        <v>10547310.45</v>
      </c>
      <c r="D14" s="191">
        <f>wydatki!F262</f>
        <v>90.3</v>
      </c>
      <c r="E14" s="190">
        <f>wydatki!G262</f>
        <v>9556397.15</v>
      </c>
      <c r="F14" s="190">
        <f>wydatki!H262</f>
        <v>10398952.56</v>
      </c>
      <c r="G14" s="190">
        <f>wydatki!I262</f>
        <v>10124794.549999999</v>
      </c>
      <c r="H14" s="192">
        <f t="shared" si="1"/>
        <v>97.36359976239758</v>
      </c>
      <c r="I14" s="193">
        <f t="shared" si="4"/>
        <v>25.05783465592959</v>
      </c>
      <c r="J14" s="193">
        <f t="shared" si="2"/>
        <v>95.99408871102301</v>
      </c>
      <c r="K14" s="190">
        <f t="shared" si="3"/>
        <v>274158.01000000164</v>
      </c>
      <c r="L14" s="190">
        <v>454764.97</v>
      </c>
    </row>
    <row r="15" spans="1:12" ht="12.75">
      <c r="A15" s="188" t="s">
        <v>85</v>
      </c>
      <c r="B15" s="189" t="s">
        <v>86</v>
      </c>
      <c r="C15" s="190">
        <f>wydatki!E519</f>
        <v>98098.92</v>
      </c>
      <c r="D15" s="191">
        <f>wydatki!F519</f>
        <v>97.4</v>
      </c>
      <c r="E15" s="190">
        <f>wydatki!G519</f>
        <v>109061.18999999999</v>
      </c>
      <c r="F15" s="190">
        <f>wydatki!H519</f>
        <v>123480.66000000002</v>
      </c>
      <c r="G15" s="190">
        <f>wydatki!I519</f>
        <v>107364.37</v>
      </c>
      <c r="H15" s="192">
        <f t="shared" si="1"/>
        <v>86.94832858846073</v>
      </c>
      <c r="I15" s="193">
        <f t="shared" si="4"/>
        <v>0.2657158738493165</v>
      </c>
      <c r="J15" s="193">
        <f t="shared" si="2"/>
        <v>109.44500714177077</v>
      </c>
      <c r="K15" s="190">
        <f t="shared" si="3"/>
        <v>16116.290000000023</v>
      </c>
      <c r="L15" s="190">
        <v>1390.21</v>
      </c>
    </row>
    <row r="16" spans="1:12" ht="12.75">
      <c r="A16" s="188" t="s">
        <v>90</v>
      </c>
      <c r="B16" s="189" t="s">
        <v>91</v>
      </c>
      <c r="C16" s="190">
        <f>wydatki!E541</f>
        <v>2272853.44</v>
      </c>
      <c r="D16" s="191">
        <f>wydatki!F541</f>
        <v>95.1</v>
      </c>
      <c r="E16" s="190">
        <f>wydatki!G541</f>
        <v>4244859.09</v>
      </c>
      <c r="F16" s="190">
        <f>wydatki!H541</f>
        <v>2391597.2100000004</v>
      </c>
      <c r="G16" s="190">
        <f>wydatki!I541</f>
        <v>2343211.02</v>
      </c>
      <c r="H16" s="192">
        <f t="shared" si="1"/>
        <v>97.97682528656236</v>
      </c>
      <c r="I16" s="193">
        <f t="shared" si="4"/>
        <v>5.799208469184407</v>
      </c>
      <c r="J16" s="193">
        <f t="shared" si="2"/>
        <v>103.09556167422744</v>
      </c>
      <c r="K16" s="190">
        <f t="shared" si="3"/>
        <v>48386.19000000041</v>
      </c>
      <c r="L16" s="190">
        <v>68106.25</v>
      </c>
    </row>
    <row r="17" spans="1:12" ht="16.5">
      <c r="A17" s="188" t="s">
        <v>118</v>
      </c>
      <c r="B17" s="189" t="s">
        <v>98</v>
      </c>
      <c r="C17" s="190">
        <f>wydatki!E645</f>
        <v>373847.75</v>
      </c>
      <c r="D17" s="191">
        <f>wydatki!F645</f>
        <v>95.6</v>
      </c>
      <c r="E17" s="190">
        <f>wydatki!G645</f>
        <v>378590</v>
      </c>
      <c r="F17" s="190">
        <f>wydatki!H645</f>
        <v>472014</v>
      </c>
      <c r="G17" s="190">
        <f>wydatki!I645</f>
        <v>432794.94000000006</v>
      </c>
      <c r="H17" s="192">
        <f t="shared" si="1"/>
        <v>91.69112356836875</v>
      </c>
      <c r="I17" s="193">
        <f t="shared" si="4"/>
        <v>1.0711233687643538</v>
      </c>
      <c r="J17" s="193">
        <f t="shared" si="2"/>
        <v>115.76769955148856</v>
      </c>
      <c r="K17" s="190">
        <f t="shared" si="3"/>
        <v>39219.05999999994</v>
      </c>
      <c r="L17" s="190">
        <v>28722.88</v>
      </c>
    </row>
    <row r="18" spans="1:12" ht="12.75">
      <c r="A18" s="188" t="s">
        <v>214</v>
      </c>
      <c r="B18" s="189" t="s">
        <v>202</v>
      </c>
      <c r="C18" s="190">
        <f>wydatki!E657</f>
        <v>8538615.219999999</v>
      </c>
      <c r="D18" s="200">
        <f>wydatki!F657</f>
        <v>99.4</v>
      </c>
      <c r="E18" s="190">
        <f>wydatki!G657</f>
        <v>8117142.829999998</v>
      </c>
      <c r="F18" s="190">
        <f>wydatki!H657</f>
        <v>9727790.639999999</v>
      </c>
      <c r="G18" s="190">
        <f>wydatki!I657</f>
        <v>9680091.360000001</v>
      </c>
      <c r="H18" s="192">
        <f t="shared" si="1"/>
        <v>99.509659677462</v>
      </c>
      <c r="I18" s="193">
        <f t="shared" si="4"/>
        <v>23.957239582029118</v>
      </c>
      <c r="J18" s="193">
        <f t="shared" si="2"/>
        <v>113.36839886315902</v>
      </c>
      <c r="K18" s="190">
        <f t="shared" si="3"/>
        <v>47699.27999999747</v>
      </c>
      <c r="L18" s="190">
        <v>17968.44</v>
      </c>
    </row>
    <row r="19" spans="1:12" ht="34.5" customHeight="1">
      <c r="A19" s="188" t="s">
        <v>101</v>
      </c>
      <c r="B19" s="189" t="s">
        <v>102</v>
      </c>
      <c r="C19" s="190">
        <f>wydatki!E712</f>
        <v>2162773.04</v>
      </c>
      <c r="D19" s="191">
        <f>wydatki!F712</f>
        <v>76</v>
      </c>
      <c r="E19" s="190">
        <f>wydatki!G712</f>
        <v>4124895</v>
      </c>
      <c r="F19" s="190">
        <f>wydatki!H712</f>
        <v>4290583.29</v>
      </c>
      <c r="G19" s="190">
        <f>wydatki!I712</f>
        <v>2769948.94</v>
      </c>
      <c r="H19" s="192">
        <f t="shared" si="1"/>
        <v>64.55879661993463</v>
      </c>
      <c r="I19" s="193">
        <f t="shared" si="4"/>
        <v>6.8553413307421085</v>
      </c>
      <c r="J19" s="193">
        <f t="shared" si="2"/>
        <v>128.0739536128118</v>
      </c>
      <c r="K19" s="190">
        <f t="shared" si="3"/>
        <v>1520634.35</v>
      </c>
      <c r="L19" s="190">
        <v>173429.81</v>
      </c>
    </row>
    <row r="20" spans="1:12" ht="24.75" customHeight="1">
      <c r="A20" s="188" t="s">
        <v>104</v>
      </c>
      <c r="B20" s="189" t="s">
        <v>105</v>
      </c>
      <c r="C20" s="190">
        <f>wydatki!E791</f>
        <v>1245360.22</v>
      </c>
      <c r="D20" s="191">
        <f>wydatki!F791</f>
        <v>97.7</v>
      </c>
      <c r="E20" s="190">
        <f>wydatki!G791</f>
        <v>1099831.95</v>
      </c>
      <c r="F20" s="190">
        <f>wydatki!H791</f>
        <v>1283087.82</v>
      </c>
      <c r="G20" s="190">
        <f>wydatki!I791</f>
        <v>1233080.1</v>
      </c>
      <c r="H20" s="192">
        <f t="shared" si="1"/>
        <v>96.10254892763304</v>
      </c>
      <c r="I20" s="193">
        <f t="shared" si="4"/>
        <v>3.0517475797390015</v>
      </c>
      <c r="J20" s="193">
        <f t="shared" si="2"/>
        <v>99.01393028275788</v>
      </c>
      <c r="K20" s="190">
        <f t="shared" si="3"/>
        <v>50007.71999999997</v>
      </c>
      <c r="L20" s="190">
        <v>0</v>
      </c>
    </row>
    <row r="21" spans="1:12" ht="12" customHeight="1">
      <c r="A21" s="188" t="s">
        <v>108</v>
      </c>
      <c r="B21" s="189" t="s">
        <v>109</v>
      </c>
      <c r="C21" s="190">
        <f>wydatki!E819</f>
        <v>1688569.15</v>
      </c>
      <c r="D21" s="191">
        <f>wydatki!F819</f>
        <v>94.6</v>
      </c>
      <c r="E21" s="190">
        <f>wydatki!G819</f>
        <v>2645536</v>
      </c>
      <c r="F21" s="190">
        <f>wydatki!H819</f>
        <v>1523009.9100000001</v>
      </c>
      <c r="G21" s="190">
        <f>wydatki!I819</f>
        <v>1364345.53</v>
      </c>
      <c r="H21" s="192">
        <f t="shared" si="1"/>
        <v>89.58218334902364</v>
      </c>
      <c r="I21" s="193">
        <f t="shared" si="4"/>
        <v>3.3766161412427507</v>
      </c>
      <c r="J21" s="193">
        <f t="shared" si="2"/>
        <v>80.79891368381331</v>
      </c>
      <c r="K21" s="190">
        <f t="shared" si="3"/>
        <v>158664.38000000012</v>
      </c>
      <c r="L21" s="190">
        <v>86136.71</v>
      </c>
    </row>
    <row r="22" spans="1:12" ht="12.75">
      <c r="A22" s="188"/>
      <c r="B22" s="201" t="s">
        <v>119</v>
      </c>
      <c r="C22" s="202">
        <f>SUM(C4:C21)</f>
        <v>37762232.15</v>
      </c>
      <c r="D22" s="203">
        <v>96</v>
      </c>
      <c r="E22" s="202">
        <f>SUM(E4:E21)</f>
        <v>55232048.14</v>
      </c>
      <c r="F22" s="202">
        <f>SUM(F4:F21)</f>
        <v>50864152.61</v>
      </c>
      <c r="G22" s="202">
        <f>SUM(G4:G21)</f>
        <v>40405704.2</v>
      </c>
      <c r="H22" s="204">
        <f t="shared" si="1"/>
        <v>79.43846919029602</v>
      </c>
      <c r="I22" s="203">
        <f t="shared" si="4"/>
        <v>100</v>
      </c>
      <c r="J22" s="205">
        <f t="shared" si="2"/>
        <v>107.00030665427707</v>
      </c>
      <c r="K22" s="202">
        <f>SUM(K4:K21)</f>
        <v>10458448.41</v>
      </c>
      <c r="L22" s="202">
        <f>SUM(L4:L21)</f>
        <v>1235862.2299999997</v>
      </c>
    </row>
    <row r="23" spans="1:12" s="19" customFormat="1" ht="12.75">
      <c r="A23" s="206"/>
      <c r="B23" s="207" t="s">
        <v>163</v>
      </c>
      <c r="C23" s="208">
        <f>wydatki!E873</f>
        <v>6288305.540000001</v>
      </c>
      <c r="D23" s="209">
        <f>wydatki!F873</f>
        <v>97.6</v>
      </c>
      <c r="E23" s="208">
        <f>wydatki!G873</f>
        <v>24457217.57</v>
      </c>
      <c r="F23" s="208">
        <f>wydatki!H873</f>
        <v>15246751.56</v>
      </c>
      <c r="G23" s="208">
        <f>wydatki!I873</f>
        <v>5915158.96</v>
      </c>
      <c r="H23" s="192">
        <f t="shared" si="1"/>
        <v>38.79619167874734</v>
      </c>
      <c r="I23" s="193">
        <f t="shared" si="4"/>
        <v>14.639415590237379</v>
      </c>
      <c r="J23" s="193">
        <f t="shared" si="2"/>
        <v>94.06602338855181</v>
      </c>
      <c r="K23" s="190">
        <f>F23-G23</f>
        <v>9331592.600000001</v>
      </c>
      <c r="L23" s="190"/>
    </row>
    <row r="24" spans="1:12" s="19" customFormat="1" ht="12.75">
      <c r="A24" s="206"/>
      <c r="B24" s="210" t="s">
        <v>164</v>
      </c>
      <c r="C24" s="211">
        <f>C22-C23</f>
        <v>31473926.61</v>
      </c>
      <c r="D24" s="212">
        <v>98</v>
      </c>
      <c r="E24" s="211">
        <f>E22-E23</f>
        <v>30774830.57</v>
      </c>
      <c r="F24" s="211">
        <f>F22-F23</f>
        <v>35617401.05</v>
      </c>
      <c r="G24" s="211">
        <f>G22-G23</f>
        <v>34490545.24</v>
      </c>
      <c r="H24" s="213">
        <f t="shared" si="1"/>
        <v>96.83622112568487</v>
      </c>
      <c r="I24" s="214">
        <f t="shared" si="4"/>
        <v>85.36058440976262</v>
      </c>
      <c r="J24" s="214">
        <f t="shared" si="2"/>
        <v>109.58450042595433</v>
      </c>
      <c r="K24" s="215">
        <f>F24-G24</f>
        <v>1126855.809999995</v>
      </c>
      <c r="L24" s="202">
        <f>L22-L23</f>
        <v>1235862.2299999997</v>
      </c>
    </row>
    <row r="25" spans="1:12" s="19" customFormat="1" ht="12.75">
      <c r="A25" s="206"/>
      <c r="B25" s="201" t="s">
        <v>165</v>
      </c>
      <c r="C25" s="208"/>
      <c r="D25" s="191"/>
      <c r="E25" s="208"/>
      <c r="F25" s="208"/>
      <c r="G25" s="208"/>
      <c r="H25" s="192"/>
      <c r="I25" s="193">
        <f t="shared" si="4"/>
        <v>0</v>
      </c>
      <c r="J25" s="193"/>
      <c r="K25" s="190"/>
      <c r="L25" s="190"/>
    </row>
    <row r="26" spans="1:12" s="19" customFormat="1" ht="26.25" customHeight="1">
      <c r="A26" s="206"/>
      <c r="B26" s="207" t="s">
        <v>326</v>
      </c>
      <c r="C26" s="208">
        <f>C19+C7+C6+C5+C4</f>
        <v>7777293.550000001</v>
      </c>
      <c r="D26" s="191">
        <v>85</v>
      </c>
      <c r="E26" s="208">
        <f>E19+E7+E6+E5+E4</f>
        <v>22884227.93</v>
      </c>
      <c r="F26" s="208">
        <f>F19+F7+F6+F5+F4</f>
        <v>16902647.79</v>
      </c>
      <c r="G26" s="208">
        <f>G19+G7+G6+G5+G4</f>
        <v>9195435.370000001</v>
      </c>
      <c r="H26" s="192">
        <f t="shared" si="1"/>
        <v>54.40233674773863</v>
      </c>
      <c r="I26" s="193">
        <f t="shared" si="4"/>
        <v>22.75776539986649</v>
      </c>
      <c r="J26" s="193">
        <f t="shared" si="2"/>
        <v>118.23438720530228</v>
      </c>
      <c r="K26" s="190">
        <f>K19+K7+K6+K5+K4</f>
        <v>7707212.42</v>
      </c>
      <c r="L26" s="190">
        <f>L19+L7+L6+L5+L4</f>
        <v>192149.40000000002</v>
      </c>
    </row>
    <row r="27" spans="1:12" s="19" customFormat="1" ht="18">
      <c r="A27" s="206"/>
      <c r="B27" s="207" t="s">
        <v>327</v>
      </c>
      <c r="C27" s="208">
        <f>C21+C20+C18+C17+C16+C15+C14</f>
        <v>24764655.15</v>
      </c>
      <c r="D27" s="191">
        <v>99</v>
      </c>
      <c r="E27" s="208">
        <f>E21+E20+E18+E17+E16+E15+E14</f>
        <v>26151418.209999997</v>
      </c>
      <c r="F27" s="208">
        <f>F21+F20+F18+F17+F16+F15+F14</f>
        <v>25919932.8</v>
      </c>
      <c r="G27" s="208">
        <f>G21+G20+G18+G17+G16+G15+G14</f>
        <v>25285681.869999997</v>
      </c>
      <c r="H27" s="192">
        <f t="shared" si="1"/>
        <v>97.5530379075674</v>
      </c>
      <c r="I27" s="193">
        <f t="shared" si="4"/>
        <v>62.579485670738535</v>
      </c>
      <c r="J27" s="193">
        <f t="shared" si="2"/>
        <v>102.10391268056887</v>
      </c>
      <c r="K27" s="190">
        <f>K21+K20+K18+K17+K16+K15+K14</f>
        <v>634250.9299999996</v>
      </c>
      <c r="L27" s="190">
        <f>L21+L20+L18+L17+L16+L15+L14</f>
        <v>657089.46</v>
      </c>
    </row>
    <row r="28" spans="1:12" s="19" customFormat="1" ht="18">
      <c r="A28" s="206"/>
      <c r="B28" s="216" t="s">
        <v>328</v>
      </c>
      <c r="C28" s="208">
        <f>C17+C14</f>
        <v>10921158.2</v>
      </c>
      <c r="D28" s="191">
        <v>100</v>
      </c>
      <c r="E28" s="208">
        <f>E17+E14</f>
        <v>9934987.15</v>
      </c>
      <c r="F28" s="208">
        <f>F17+F14</f>
        <v>10870966.56</v>
      </c>
      <c r="G28" s="208">
        <f>G17+G14</f>
        <v>10557589.489999998</v>
      </c>
      <c r="H28" s="192">
        <f t="shared" si="1"/>
        <v>97.11730260349543</v>
      </c>
      <c r="I28" s="193">
        <f t="shared" si="4"/>
        <v>26.128958024693944</v>
      </c>
      <c r="J28" s="193">
        <f t="shared" si="2"/>
        <v>96.67096929334839</v>
      </c>
      <c r="K28" s="190">
        <f>K17+K14</f>
        <v>313377.0700000016</v>
      </c>
      <c r="L28" s="190">
        <f>L17+L14</f>
        <v>483487.85</v>
      </c>
    </row>
    <row r="29" spans="1:12" s="19" customFormat="1" ht="12.75">
      <c r="A29" s="206"/>
      <c r="B29" s="201" t="s">
        <v>329</v>
      </c>
      <c r="C29" s="208">
        <f>C11+C10</f>
        <v>537424.9199999999</v>
      </c>
      <c r="D29" s="217">
        <v>82</v>
      </c>
      <c r="E29" s="208">
        <f>E11+E10</f>
        <v>846430</v>
      </c>
      <c r="F29" s="208">
        <f>F11+F10</f>
        <v>853930</v>
      </c>
      <c r="G29" s="208">
        <f>G11+G10</f>
        <v>779186.07</v>
      </c>
      <c r="H29" s="218">
        <f t="shared" si="1"/>
        <v>91.24706591875211</v>
      </c>
      <c r="I29" s="193">
        <f t="shared" si="4"/>
        <v>1.9284061135110715</v>
      </c>
      <c r="J29" s="219">
        <f>J11</f>
        <v>144.98510229112563</v>
      </c>
      <c r="K29" s="208">
        <f>K11+K10</f>
        <v>74743.93000000005</v>
      </c>
      <c r="L29" s="208">
        <f>L11</f>
        <v>6258.05</v>
      </c>
    </row>
    <row r="30" spans="1:12" s="19" customFormat="1" ht="18">
      <c r="A30" s="206"/>
      <c r="B30" s="207" t="s">
        <v>330</v>
      </c>
      <c r="C30" s="208">
        <f>C12+C13</f>
        <v>430944.78</v>
      </c>
      <c r="D30" s="217">
        <v>86</v>
      </c>
      <c r="E30" s="208">
        <f aca="true" t="shared" si="5" ref="E30:L30">E12+E13</f>
        <v>630000</v>
      </c>
      <c r="F30" s="208">
        <f t="shared" si="5"/>
        <v>620000</v>
      </c>
      <c r="G30" s="208">
        <f t="shared" si="5"/>
        <v>485388.13</v>
      </c>
      <c r="H30" s="218">
        <f t="shared" si="1"/>
        <v>78.28840806451613</v>
      </c>
      <c r="I30" s="193">
        <f t="shared" si="4"/>
        <v>1.2012861540475266</v>
      </c>
      <c r="J30" s="219">
        <f>J12</f>
        <v>112.63348635989973</v>
      </c>
      <c r="K30" s="208">
        <f t="shared" si="5"/>
        <v>134611.87</v>
      </c>
      <c r="L30" s="208">
        <f t="shared" si="5"/>
        <v>0</v>
      </c>
    </row>
    <row r="31" spans="1:12" s="19" customFormat="1" ht="24.75">
      <c r="A31" s="206"/>
      <c r="B31" s="207" t="s">
        <v>162</v>
      </c>
      <c r="C31" s="208">
        <f>C8+C9</f>
        <v>4251913.75</v>
      </c>
      <c r="D31" s="217">
        <v>96</v>
      </c>
      <c r="E31" s="208">
        <f>E8+E9</f>
        <v>4719972</v>
      </c>
      <c r="F31" s="208">
        <f>F8+F9</f>
        <v>6567642.02</v>
      </c>
      <c r="G31" s="208">
        <f>G8+G9</f>
        <v>4660012.76</v>
      </c>
      <c r="H31" s="218">
        <f t="shared" si="1"/>
        <v>70.9541224355587</v>
      </c>
      <c r="I31" s="193">
        <f t="shared" si="4"/>
        <v>11.533056661836373</v>
      </c>
      <c r="J31" s="219">
        <f>J12</f>
        <v>112.63348635989973</v>
      </c>
      <c r="K31" s="208">
        <f>K8+K9</f>
        <v>1907629.2599999998</v>
      </c>
      <c r="L31" s="208">
        <f>L8+L9</f>
        <v>380365.32</v>
      </c>
    </row>
    <row r="32" spans="1:12" s="19" customFormat="1" ht="12.75">
      <c r="A32" s="206"/>
      <c r="B32" s="207"/>
      <c r="C32" s="220">
        <f>C26+C27+C29+C30+C31</f>
        <v>37762232.15</v>
      </c>
      <c r="D32" s="221">
        <v>96</v>
      </c>
      <c r="E32" s="220">
        <f>E26+E27+E29+E30+E31</f>
        <v>55232048.14</v>
      </c>
      <c r="F32" s="220">
        <f>F26+F27+F29+F30+F31</f>
        <v>50864152.61</v>
      </c>
      <c r="G32" s="220">
        <f>G26+G27+G29+G30+G31</f>
        <v>40405704.199999996</v>
      </c>
      <c r="H32" s="222">
        <f t="shared" si="1"/>
        <v>79.43846919029602</v>
      </c>
      <c r="I32" s="193">
        <f t="shared" si="4"/>
        <v>99.99999999999997</v>
      </c>
      <c r="J32" s="223">
        <f>J14</f>
        <v>95.99408871102301</v>
      </c>
      <c r="K32" s="220">
        <f>K26+K27+K29+K30+K31</f>
        <v>10458448.409999998</v>
      </c>
      <c r="L32" s="220">
        <f>L26+L27+L29+L30+L31</f>
        <v>1235862.23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6">
      <selection activeCell="F24" sqref="A1:I29"/>
    </sheetView>
  </sheetViews>
  <sheetFormatPr defaultColWidth="9.140625" defaultRowHeight="12.75"/>
  <cols>
    <col min="1" max="1" width="3.57421875" style="0" bestFit="1" customWidth="1"/>
    <col min="3" max="3" width="6.28125" style="0" customWidth="1"/>
    <col min="4" max="4" width="28.140625" style="0" customWidth="1"/>
    <col min="5" max="7" width="10.7109375" style="0" customWidth="1"/>
    <col min="9" max="9" width="6.28125" style="0" customWidth="1"/>
  </cols>
  <sheetData>
    <row r="1" spans="1:9" ht="42">
      <c r="A1" s="33" t="s">
        <v>139</v>
      </c>
      <c r="B1" s="33" t="s">
        <v>140</v>
      </c>
      <c r="C1" s="33" t="s">
        <v>2</v>
      </c>
      <c r="D1" s="33" t="s">
        <v>141</v>
      </c>
      <c r="E1" s="34" t="s">
        <v>223</v>
      </c>
      <c r="F1" s="34" t="s">
        <v>287</v>
      </c>
      <c r="G1" s="34" t="s">
        <v>288</v>
      </c>
      <c r="H1" s="34" t="s">
        <v>289</v>
      </c>
      <c r="I1" s="58" t="s">
        <v>281</v>
      </c>
    </row>
    <row r="2" spans="1:9" ht="12.75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4">
        <v>7</v>
      </c>
      <c r="H2" s="4">
        <v>8</v>
      </c>
      <c r="I2" s="4">
        <v>9</v>
      </c>
    </row>
    <row r="3" spans="1:9" ht="22.5">
      <c r="A3" s="158">
        <v>750</v>
      </c>
      <c r="B3" s="66">
        <v>75075</v>
      </c>
      <c r="C3" s="66">
        <v>2820</v>
      </c>
      <c r="D3" s="7" t="s">
        <v>208</v>
      </c>
      <c r="E3" s="79">
        <v>0</v>
      </c>
      <c r="F3" s="79">
        <v>40000</v>
      </c>
      <c r="G3" s="79">
        <v>40000</v>
      </c>
      <c r="H3" s="38">
        <f>G3/F3*100</f>
        <v>100</v>
      </c>
      <c r="I3" s="62">
        <v>0</v>
      </c>
    </row>
    <row r="4" spans="1:9" ht="12.75">
      <c r="A4" s="7">
        <v>750</v>
      </c>
      <c r="B4" s="66">
        <v>75095</v>
      </c>
      <c r="C4" s="66">
        <v>2820</v>
      </c>
      <c r="D4" s="7" t="s">
        <v>25</v>
      </c>
      <c r="E4" s="79">
        <v>10000</v>
      </c>
      <c r="F4" s="79">
        <v>0</v>
      </c>
      <c r="G4" s="79">
        <v>0</v>
      </c>
      <c r="H4" s="38"/>
      <c r="I4" s="62">
        <f>G4/E4*100</f>
        <v>0</v>
      </c>
    </row>
    <row r="5" spans="1:9" s="57" customFormat="1" ht="12.75">
      <c r="A5" s="35">
        <v>801</v>
      </c>
      <c r="B5" s="35">
        <v>80101</v>
      </c>
      <c r="C5" s="35">
        <v>2590</v>
      </c>
      <c r="D5" s="35" t="s">
        <v>173</v>
      </c>
      <c r="E5" s="37">
        <v>1959003.78</v>
      </c>
      <c r="F5" s="37">
        <v>2375602</v>
      </c>
      <c r="G5" s="37">
        <v>2375087.35</v>
      </c>
      <c r="H5" s="38">
        <f>G5/F5*100</f>
        <v>99.97833601756524</v>
      </c>
      <c r="I5" s="62">
        <f>G5/E5*100</f>
        <v>121.23954911409105</v>
      </c>
    </row>
    <row r="6" spans="1:9" s="57" customFormat="1" ht="22.5">
      <c r="A6" s="35">
        <v>801</v>
      </c>
      <c r="B6" s="35">
        <v>80103</v>
      </c>
      <c r="C6" s="35">
        <v>2590</v>
      </c>
      <c r="D6" s="35" t="s">
        <v>80</v>
      </c>
      <c r="E6" s="37">
        <v>290128.83</v>
      </c>
      <c r="F6" s="37">
        <v>269144</v>
      </c>
      <c r="G6" s="37">
        <v>268848.06</v>
      </c>
      <c r="H6" s="38">
        <f>G6/F6*100</f>
        <v>99.89004399132064</v>
      </c>
      <c r="I6" s="62">
        <f>G6/E6*100</f>
        <v>92.66506193128066</v>
      </c>
    </row>
    <row r="7" spans="1:9" s="57" customFormat="1" ht="12.75">
      <c r="A7" s="35">
        <v>801</v>
      </c>
      <c r="B7" s="35">
        <v>80104</v>
      </c>
      <c r="C7" s="35">
        <v>2540</v>
      </c>
      <c r="D7" s="35" t="s">
        <v>142</v>
      </c>
      <c r="E7" s="37">
        <v>467735.4</v>
      </c>
      <c r="F7" s="37">
        <v>568384</v>
      </c>
      <c r="G7" s="37">
        <v>567871.81</v>
      </c>
      <c r="H7" s="38">
        <f>G7/F7*100</f>
        <v>99.90988662594303</v>
      </c>
      <c r="I7" s="62">
        <f>G7/E7*100</f>
        <v>121.40877299430406</v>
      </c>
    </row>
    <row r="8" spans="1:9" ht="12.75">
      <c r="A8" s="35">
        <v>801</v>
      </c>
      <c r="B8" s="35">
        <v>80105</v>
      </c>
      <c r="C8" s="35">
        <v>2590</v>
      </c>
      <c r="D8" s="35" t="s">
        <v>211</v>
      </c>
      <c r="E8" s="37">
        <v>342.51</v>
      </c>
      <c r="F8" s="37">
        <v>100</v>
      </c>
      <c r="G8" s="37">
        <v>86.24</v>
      </c>
      <c r="H8" s="38"/>
      <c r="I8" s="62"/>
    </row>
    <row r="9" spans="1:9" ht="12.75">
      <c r="A9" s="35">
        <v>801</v>
      </c>
      <c r="B9" s="35">
        <v>80113</v>
      </c>
      <c r="C9" s="35">
        <v>2820</v>
      </c>
      <c r="D9" s="7" t="s">
        <v>83</v>
      </c>
      <c r="E9" s="37">
        <v>3000</v>
      </c>
      <c r="F9" s="37">
        <v>0</v>
      </c>
      <c r="G9" s="37">
        <v>0</v>
      </c>
      <c r="H9" s="38"/>
      <c r="I9" s="62">
        <f>G9/E9*100</f>
        <v>0</v>
      </c>
    </row>
    <row r="10" spans="1:9" ht="67.5">
      <c r="A10" s="35">
        <v>801</v>
      </c>
      <c r="B10" s="35">
        <v>80149</v>
      </c>
      <c r="C10" s="35">
        <v>2540</v>
      </c>
      <c r="D10" s="7" t="s">
        <v>196</v>
      </c>
      <c r="E10" s="37">
        <v>48183.94</v>
      </c>
      <c r="F10" s="37">
        <v>108853.15</v>
      </c>
      <c r="G10" s="37">
        <v>108785.05</v>
      </c>
      <c r="H10" s="38">
        <f aca="true" t="shared" si="0" ref="H10:H29">G10/F10*100</f>
        <v>99.93743865014471</v>
      </c>
      <c r="I10" s="62">
        <f>G10/E10*100</f>
        <v>225.7703500377927</v>
      </c>
    </row>
    <row r="11" spans="1:9" ht="78.75">
      <c r="A11" s="35">
        <v>801</v>
      </c>
      <c r="B11" s="35">
        <v>80150</v>
      </c>
      <c r="C11" s="35">
        <v>2590</v>
      </c>
      <c r="D11" s="7" t="s">
        <v>189</v>
      </c>
      <c r="E11" s="37">
        <v>30723</v>
      </c>
      <c r="F11" s="37">
        <v>32659</v>
      </c>
      <c r="G11" s="37">
        <v>32620.01</v>
      </c>
      <c r="H11" s="38">
        <f t="shared" si="0"/>
        <v>99.88061483817631</v>
      </c>
      <c r="I11" s="62">
        <f aca="true" t="shared" si="1" ref="I11:I29">G11/E11*100</f>
        <v>106.17455977606353</v>
      </c>
    </row>
    <row r="12" spans="1:9" ht="22.5">
      <c r="A12" s="35">
        <v>854</v>
      </c>
      <c r="B12" s="35">
        <v>85415</v>
      </c>
      <c r="C12" s="35">
        <v>2810</v>
      </c>
      <c r="D12" s="7" t="s">
        <v>268</v>
      </c>
      <c r="E12" s="37">
        <v>0</v>
      </c>
      <c r="F12" s="37">
        <v>5000</v>
      </c>
      <c r="G12" s="37">
        <v>5000</v>
      </c>
      <c r="H12" s="38">
        <f t="shared" si="0"/>
        <v>100</v>
      </c>
      <c r="I12" s="62"/>
    </row>
    <row r="13" spans="1:9" ht="22.5">
      <c r="A13" s="35"/>
      <c r="B13" s="35"/>
      <c r="C13" s="35"/>
      <c r="D13" s="35" t="s">
        <v>143</v>
      </c>
      <c r="E13" s="37">
        <f>SUM(E4:E12)</f>
        <v>2809117.4599999995</v>
      </c>
      <c r="F13" s="37">
        <f>SUM(F4:F12)</f>
        <v>3359742.15</v>
      </c>
      <c r="G13" s="37">
        <f>SUM(G4:G12)</f>
        <v>3358298.52</v>
      </c>
      <c r="H13" s="38">
        <f t="shared" si="0"/>
        <v>99.95703152398168</v>
      </c>
      <c r="I13" s="62">
        <f t="shared" si="1"/>
        <v>119.54995004018096</v>
      </c>
    </row>
    <row r="14" spans="1:9" ht="22.5">
      <c r="A14" s="35">
        <v>851</v>
      </c>
      <c r="B14" s="35">
        <v>85154</v>
      </c>
      <c r="C14" s="35">
        <v>2820</v>
      </c>
      <c r="D14" s="35" t="s">
        <v>144</v>
      </c>
      <c r="E14" s="37">
        <v>19571.5</v>
      </c>
      <c r="F14" s="37">
        <v>20000</v>
      </c>
      <c r="G14" s="37">
        <v>18000</v>
      </c>
      <c r="H14" s="38">
        <f t="shared" si="0"/>
        <v>90</v>
      </c>
      <c r="I14" s="62">
        <f t="shared" si="1"/>
        <v>91.97046726106839</v>
      </c>
    </row>
    <row r="15" spans="1:9" ht="12.75">
      <c r="A15" s="35">
        <v>852</v>
      </c>
      <c r="B15" s="35">
        <v>85295</v>
      </c>
      <c r="C15" s="35">
        <v>2820</v>
      </c>
      <c r="D15" s="35" t="s">
        <v>134</v>
      </c>
      <c r="E15" s="37"/>
      <c r="F15" s="37"/>
      <c r="G15" s="37"/>
      <c r="H15" s="38"/>
      <c r="I15" s="62"/>
    </row>
    <row r="16" spans="1:9" ht="12.75">
      <c r="A16" s="35">
        <v>921</v>
      </c>
      <c r="B16" s="35">
        <v>92109</v>
      </c>
      <c r="C16" s="35">
        <v>2480</v>
      </c>
      <c r="D16" s="35" t="s">
        <v>145</v>
      </c>
      <c r="E16" s="37">
        <v>827400</v>
      </c>
      <c r="F16" s="37">
        <v>835000</v>
      </c>
      <c r="G16" s="37">
        <v>805000</v>
      </c>
      <c r="H16" s="38">
        <f t="shared" si="0"/>
        <v>96.40718562874252</v>
      </c>
      <c r="I16" s="62">
        <f t="shared" si="1"/>
        <v>97.29272419627749</v>
      </c>
    </row>
    <row r="17" spans="1:9" ht="12.75">
      <c r="A17" s="35">
        <v>921</v>
      </c>
      <c r="B17" s="35">
        <v>92116</v>
      </c>
      <c r="C17" s="35">
        <v>2480</v>
      </c>
      <c r="D17" s="35" t="s">
        <v>146</v>
      </c>
      <c r="E17" s="37">
        <v>254300</v>
      </c>
      <c r="F17" s="37">
        <v>248000</v>
      </c>
      <c r="G17" s="37">
        <v>239118</v>
      </c>
      <c r="H17" s="38">
        <f t="shared" si="0"/>
        <v>96.41854838709676</v>
      </c>
      <c r="I17" s="62">
        <f t="shared" si="1"/>
        <v>94.02988596146284</v>
      </c>
    </row>
    <row r="18" spans="1:9" ht="22.5">
      <c r="A18" s="35"/>
      <c r="B18" s="35"/>
      <c r="C18" s="35"/>
      <c r="D18" s="52" t="s">
        <v>153</v>
      </c>
      <c r="E18" s="53">
        <f>E16+E17</f>
        <v>1081700</v>
      </c>
      <c r="F18" s="53">
        <f>F16+F17</f>
        <v>1083000</v>
      </c>
      <c r="G18" s="53">
        <f>G16+G17</f>
        <v>1044118</v>
      </c>
      <c r="H18" s="38">
        <f t="shared" si="0"/>
        <v>96.40978762696214</v>
      </c>
      <c r="I18" s="62">
        <f t="shared" si="1"/>
        <v>96.5256540630489</v>
      </c>
    </row>
    <row r="19" spans="1:9" ht="33.75">
      <c r="A19" s="35">
        <v>921</v>
      </c>
      <c r="B19" s="35">
        <v>92120</v>
      </c>
      <c r="C19" s="35">
        <v>2720</v>
      </c>
      <c r="D19" s="35" t="s">
        <v>170</v>
      </c>
      <c r="E19" s="37">
        <v>20000</v>
      </c>
      <c r="F19" s="37">
        <v>40184.3</v>
      </c>
      <c r="G19" s="37">
        <v>37936</v>
      </c>
      <c r="H19" s="38">
        <f t="shared" si="0"/>
        <v>94.4050288296673</v>
      </c>
      <c r="I19" s="62"/>
    </row>
    <row r="20" spans="1:9" ht="45">
      <c r="A20" s="35">
        <v>921</v>
      </c>
      <c r="B20" s="35">
        <v>92195</v>
      </c>
      <c r="C20" s="35">
        <v>2820</v>
      </c>
      <c r="D20" s="35" t="s">
        <v>195</v>
      </c>
      <c r="E20" s="37">
        <v>4996</v>
      </c>
      <c r="F20" s="37">
        <v>25000</v>
      </c>
      <c r="G20" s="37">
        <v>25000</v>
      </c>
      <c r="H20" s="38">
        <f t="shared" si="0"/>
        <v>100</v>
      </c>
      <c r="I20" s="62">
        <f t="shared" si="1"/>
        <v>500.40032025620496</v>
      </c>
    </row>
    <row r="21" spans="1:9" ht="12.75">
      <c r="A21" s="35"/>
      <c r="B21" s="35"/>
      <c r="C21" s="35"/>
      <c r="D21" s="35" t="s">
        <v>147</v>
      </c>
      <c r="E21" s="37">
        <f>E16+E17+E19+E20</f>
        <v>1106696</v>
      </c>
      <c r="F21" s="37">
        <f>F16+F17+F19+F20</f>
        <v>1148184.3</v>
      </c>
      <c r="G21" s="37">
        <f>G16+G17+G19+G20</f>
        <v>1107054</v>
      </c>
      <c r="H21" s="38">
        <f t="shared" si="0"/>
        <v>96.41779634158036</v>
      </c>
      <c r="I21" s="62">
        <f t="shared" si="1"/>
        <v>100.03234854015916</v>
      </c>
    </row>
    <row r="22" spans="1:9" ht="12.75">
      <c r="A22" s="35">
        <v>926</v>
      </c>
      <c r="B22" s="35">
        <v>92605</v>
      </c>
      <c r="C22" s="35">
        <v>2820</v>
      </c>
      <c r="D22" s="35" t="s">
        <v>109</v>
      </c>
      <c r="E22" s="37">
        <v>60000</v>
      </c>
      <c r="F22" s="37">
        <v>53377.11</v>
      </c>
      <c r="G22" s="37">
        <v>53377.11</v>
      </c>
      <c r="H22" s="38"/>
      <c r="I22" s="62"/>
    </row>
    <row r="23" spans="1:9" ht="21">
      <c r="A23" s="35"/>
      <c r="B23" s="35"/>
      <c r="C23" s="35"/>
      <c r="D23" s="48" t="s">
        <v>148</v>
      </c>
      <c r="E23" s="49">
        <f>E13+E14+E21+E15+E22</f>
        <v>3995384.9599999995</v>
      </c>
      <c r="F23" s="49">
        <f>F13+F14+F21+F15+F22+F3</f>
        <v>4621303.5600000005</v>
      </c>
      <c r="G23" s="49">
        <f>G13+G14+G21+G15+G22+G3</f>
        <v>4576729.63</v>
      </c>
      <c r="H23" s="54">
        <f t="shared" si="0"/>
        <v>99.03546846855478</v>
      </c>
      <c r="I23" s="62">
        <f t="shared" si="1"/>
        <v>114.55040442460896</v>
      </c>
    </row>
    <row r="24" spans="1:9" ht="12.75">
      <c r="A24" s="35"/>
      <c r="B24" s="35"/>
      <c r="C24" s="35"/>
      <c r="D24" s="48"/>
      <c r="E24" s="49">
        <f>E8+E14+E16+E17+E19+E5+E6+E7+E9+E11+E4+E10+E15+E20+E22</f>
        <v>3995384.96</v>
      </c>
      <c r="F24" s="49">
        <f>F8+F14+F16+F17+F19+F5+F6+F7+F9+F11+F4+F10+F15+F20+F22+F3+F12</f>
        <v>4621303.5600000005</v>
      </c>
      <c r="G24" s="49">
        <f>G8+G14+G16+G17+G19+G5+G6+G7+G9+G11+G4+G10+G15+G20+G22+G3+G12</f>
        <v>4576729.63</v>
      </c>
      <c r="H24" s="54">
        <f t="shared" si="0"/>
        <v>99.03546846855478</v>
      </c>
      <c r="I24" s="62">
        <f t="shared" si="1"/>
        <v>114.55040442460893</v>
      </c>
    </row>
    <row r="25" spans="1:9" ht="27" customHeight="1">
      <c r="A25" s="35"/>
      <c r="B25" s="35"/>
      <c r="C25" s="35"/>
      <c r="D25" s="48" t="s">
        <v>149</v>
      </c>
      <c r="E25" s="50">
        <f>E26+E27</f>
        <v>0</v>
      </c>
      <c r="F25" s="50">
        <f>F26+F27</f>
        <v>0</v>
      </c>
      <c r="G25" s="50">
        <f>G26+G27</f>
        <v>0</v>
      </c>
      <c r="H25" s="50">
        <f>H26</f>
        <v>0</v>
      </c>
      <c r="I25" s="62"/>
    </row>
    <row r="26" spans="1:9" ht="56.25">
      <c r="A26" s="35">
        <v>921</v>
      </c>
      <c r="B26" s="35">
        <v>92109</v>
      </c>
      <c r="C26" s="35">
        <v>6220</v>
      </c>
      <c r="D26" s="35" t="s">
        <v>150</v>
      </c>
      <c r="E26" s="37"/>
      <c r="F26" s="37"/>
      <c r="G26" s="37"/>
      <c r="H26" s="38"/>
      <c r="I26" s="67"/>
    </row>
    <row r="27" spans="1:9" ht="56.25">
      <c r="A27" s="35"/>
      <c r="B27" s="35">
        <v>92116</v>
      </c>
      <c r="C27" s="35">
        <v>6220</v>
      </c>
      <c r="D27" s="35" t="s">
        <v>150</v>
      </c>
      <c r="E27" s="37"/>
      <c r="F27" s="37"/>
      <c r="G27" s="37"/>
      <c r="H27" s="38"/>
      <c r="I27" s="67"/>
    </row>
    <row r="28" spans="1:9" ht="12.75">
      <c r="A28" s="34"/>
      <c r="B28" s="34"/>
      <c r="C28" s="34"/>
      <c r="D28" s="34"/>
      <c r="E28" s="37">
        <f aca="true" t="shared" si="2" ref="E28:G29">E23+E25</f>
        <v>3995384.9599999995</v>
      </c>
      <c r="F28" s="37">
        <f t="shared" si="2"/>
        <v>4621303.5600000005</v>
      </c>
      <c r="G28" s="37">
        <f t="shared" si="2"/>
        <v>4576729.63</v>
      </c>
      <c r="H28" s="38">
        <f t="shared" si="0"/>
        <v>99.03546846855478</v>
      </c>
      <c r="I28" s="62">
        <f t="shared" si="1"/>
        <v>114.55040442460896</v>
      </c>
    </row>
    <row r="29" spans="1:9" ht="12.75">
      <c r="A29" s="34"/>
      <c r="B29" s="34"/>
      <c r="C29" s="34"/>
      <c r="D29" s="34"/>
      <c r="E29" s="36">
        <f t="shared" si="2"/>
        <v>3995384.96</v>
      </c>
      <c r="F29" s="36">
        <f t="shared" si="2"/>
        <v>4621303.5600000005</v>
      </c>
      <c r="G29" s="36">
        <f t="shared" si="2"/>
        <v>4576729.63</v>
      </c>
      <c r="H29" s="38">
        <f t="shared" si="0"/>
        <v>99.03546846855478</v>
      </c>
      <c r="I29" s="62">
        <f t="shared" si="1"/>
        <v>114.55040442460893</v>
      </c>
    </row>
  </sheetData>
  <sheetProtection/>
  <printOptions/>
  <pageMargins left="0.27" right="0.16" top="1" bottom="1" header="0.5" footer="0.5"/>
  <pageSetup horizontalDpi="600" verticalDpi="600" orientation="portrait" paperSize="9" r:id="rId1"/>
  <headerFooter alignWithMargins="0">
    <oddHeader>&amp;L&amp;P&amp;CZał. Nr  ..... do sprawozdania  z wykonania budżetu gminy Jeziorany za rok 2009- WYKONANIE  WYDATKÓW  BUDŻETOWYCH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banking</dc:creator>
  <cp:keywords/>
  <dc:description/>
  <cp:lastModifiedBy>frackiewicz</cp:lastModifiedBy>
  <cp:lastPrinted>2020-03-06T09:35:51Z</cp:lastPrinted>
  <dcterms:created xsi:type="dcterms:W3CDTF">2008-03-18T08:20:37Z</dcterms:created>
  <dcterms:modified xsi:type="dcterms:W3CDTF">2020-04-30T08:28:33Z</dcterms:modified>
  <cp:category/>
  <cp:version/>
  <cp:contentType/>
  <cp:contentStatus/>
</cp:coreProperties>
</file>