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wydatki" sheetId="1" r:id="rId1"/>
    <sheet name="Arkusz3" sheetId="2" r:id="rId2"/>
    <sheet name="Arkusz4" sheetId="3" r:id="rId3"/>
    <sheet name="Arkusz5" sheetId="4" r:id="rId4"/>
  </sheets>
  <definedNames>
    <definedName name="_xlnm.Print_Area" localSheetId="0">'wydatki'!$A$3:$L$835</definedName>
  </definedNames>
  <calcPr fullCalcOnLoad="1"/>
</workbook>
</file>

<file path=xl/sharedStrings.xml><?xml version="1.0" encoding="utf-8"?>
<sst xmlns="http://schemas.openxmlformats.org/spreadsheetml/2006/main" count="892" uniqueCount="258">
  <si>
    <t xml:space="preserve"> Rozdział</t>
  </si>
  <si>
    <t>DZIAŁ</t>
  </si>
  <si>
    <t>§</t>
  </si>
  <si>
    <t>Wyszczególnienie</t>
  </si>
  <si>
    <t>%</t>
  </si>
  <si>
    <t>Plan po zmianach</t>
  </si>
  <si>
    <t xml:space="preserve">010 </t>
  </si>
  <si>
    <t>ROLNICTWO I ŁOWIECTWO</t>
  </si>
  <si>
    <t>Wydatki bieżące</t>
  </si>
  <si>
    <t>Inwestycje</t>
  </si>
  <si>
    <t>01010</t>
  </si>
  <si>
    <t xml:space="preserve">Infrastruktura wodociągowa  i sanitacyjna wsi </t>
  </si>
  <si>
    <t>wydatki bieżące</t>
  </si>
  <si>
    <t>inwestycje</t>
  </si>
  <si>
    <t>Zakup materiałów i wyposażenia</t>
  </si>
  <si>
    <t>Zakup energii</t>
  </si>
  <si>
    <t>4270</t>
  </si>
  <si>
    <t>Zakup usług remontowych</t>
  </si>
  <si>
    <t>4300</t>
  </si>
  <si>
    <t>Zakup usług pozostałych</t>
  </si>
  <si>
    <t>700</t>
  </si>
  <si>
    <t>01030</t>
  </si>
  <si>
    <t>Izby Rolnicze</t>
  </si>
  <si>
    <t>2850</t>
  </si>
  <si>
    <t>01095</t>
  </si>
  <si>
    <t>Pozostała działalność</t>
  </si>
  <si>
    <t>4110</t>
  </si>
  <si>
    <t>4120</t>
  </si>
  <si>
    <t>4170</t>
  </si>
  <si>
    <t>Wynagrodzenia bezosobowe</t>
  </si>
  <si>
    <t>4210</t>
  </si>
  <si>
    <t>4260</t>
  </si>
  <si>
    <t>Różne opłaty i składki</t>
  </si>
  <si>
    <t>600</t>
  </si>
  <si>
    <t>TRANSPORT I ŁĄCZNOŚĆ</t>
  </si>
  <si>
    <t>Drogi publiczne powiatowe</t>
  </si>
  <si>
    <t>60016</t>
  </si>
  <si>
    <t>3020</t>
  </si>
  <si>
    <t>4010</t>
  </si>
  <si>
    <t>4040</t>
  </si>
  <si>
    <t>4440</t>
  </si>
  <si>
    <t>Odpisy na zakładowy fundusz  świadczeń socjalnych</t>
  </si>
  <si>
    <t>Opłaty na rzecz budżetów jednostek samorządu terytorialnego</t>
  </si>
  <si>
    <t>6050</t>
  </si>
  <si>
    <t>GOSPODARKA MIESZKANIOWA</t>
  </si>
  <si>
    <t>70004</t>
  </si>
  <si>
    <t>4430</t>
  </si>
  <si>
    <t>6060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</si>
  <si>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</si>
  <si>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</si>
  <si>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</si>
  <si>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</si>
  <si>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</si>
  <si>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</si>
  <si>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</si>
  <si>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Wynagrodzenia osobowe pracowników</t>
  </si>
  <si>
    <t>Dodatkowe wynagrodzenie roczne</t>
  </si>
  <si>
    <t>Różne wydatki na rzecz osób fizycznych</t>
  </si>
  <si>
    <t>Podróże służbowe krajowe</t>
  </si>
  <si>
    <t>Podróże służbowe zagraniczne</t>
  </si>
  <si>
    <t>Składki na Fundusz Pracy</t>
  </si>
  <si>
    <t>4140</t>
  </si>
  <si>
    <t>4280</t>
  </si>
  <si>
    <t>Zakup usług zdrowotnych</t>
  </si>
  <si>
    <t>4410</t>
  </si>
  <si>
    <t>Rózne opłaty i składki</t>
  </si>
  <si>
    <t>4530</t>
  </si>
  <si>
    <t>2900</t>
  </si>
  <si>
    <t>751</t>
  </si>
  <si>
    <t>754</t>
  </si>
  <si>
    <t>BEZPIECZEŃSTWO PUBLICZNE I OCHRONA PRZECIWPOŻAROWA</t>
  </si>
  <si>
    <t>OBSŁUGA DŁUGU PUBLICZNEGO</t>
  </si>
  <si>
    <t>RÓŻNE ROZLICZENIA</t>
  </si>
  <si>
    <t>Rezerwy ogólne i celowe</t>
  </si>
  <si>
    <t xml:space="preserve">Rezerwy  </t>
  </si>
  <si>
    <t>OŚWIATA I WYCHOWANIE</t>
  </si>
  <si>
    <t>SZKOŁY PODSTAWOWE</t>
  </si>
  <si>
    <t>Świadczenia społeczne</t>
  </si>
  <si>
    <t>Inne formy pomocy dla uczniów</t>
  </si>
  <si>
    <t>Przedszkola</t>
  </si>
  <si>
    <t>Gimnazjum</t>
  </si>
  <si>
    <t>Szkoły zawodowe</t>
  </si>
  <si>
    <t>851</t>
  </si>
  <si>
    <t>OCHRONA ZDROWIA</t>
  </si>
  <si>
    <t>Przeciwdziałanie alkoholizmowi</t>
  </si>
  <si>
    <t>Usługi pozostałe</t>
  </si>
  <si>
    <t>Poozostała działalność</t>
  </si>
  <si>
    <t>852</t>
  </si>
  <si>
    <t>POMOC SPOŁECZNA</t>
  </si>
  <si>
    <t>Domy pomocy społecznej</t>
  </si>
  <si>
    <t>Ośrodki wsparcia</t>
  </si>
  <si>
    <t xml:space="preserve"> Zakup energii</t>
  </si>
  <si>
    <t xml:space="preserve">Świadczenia społeczne </t>
  </si>
  <si>
    <t>Dodatki mieszkaniowe</t>
  </si>
  <si>
    <t>Ośrodki pomocy społecznej</t>
  </si>
  <si>
    <t>EDUKACYJNA OPIEKA WYCHOWAWCZA</t>
  </si>
  <si>
    <t>Świetlice szkolne</t>
  </si>
  <si>
    <t>stypendia dla uczniów</t>
  </si>
  <si>
    <t>900</t>
  </si>
  <si>
    <t>GOSPODARKA KOMUNALNA I OCHRONA ŚRODOWISKA</t>
  </si>
  <si>
    <t>Oświetlenie ulic, placów i dróg</t>
  </si>
  <si>
    <t>921</t>
  </si>
  <si>
    <t>KULTURA I OCHRONA DZIEDZICTWA NARODOWEGO</t>
  </si>
  <si>
    <t>Domy i ośrodki kultury, świetlice i kluby</t>
  </si>
  <si>
    <t>Biblioteki</t>
  </si>
  <si>
    <t>926</t>
  </si>
  <si>
    <t>RAZEM</t>
  </si>
  <si>
    <t>Zwalczanie narkomanii</t>
  </si>
  <si>
    <t>1</t>
  </si>
  <si>
    <t xml:space="preserve">OGÓŁEM WYDATKI GMINY </t>
  </si>
  <si>
    <t>Rozdz.</t>
  </si>
  <si>
    <t>Wydatki osobowe niezaliczone do wynagrodzeń</t>
  </si>
  <si>
    <t>Dotacja podmiotowa z budżetu dla samorządowej instytucji kultury</t>
  </si>
  <si>
    <t>Ochrona zabytków i opieka nad zabytkami</t>
  </si>
  <si>
    <t>Odpisy na zakładowy fundusz świadczeń socjalnych</t>
  </si>
  <si>
    <t xml:space="preserve">wydatki majątkowe </t>
  </si>
  <si>
    <t>wydatki majatkowe</t>
  </si>
  <si>
    <t>wydatki  inwestycyjne</t>
  </si>
  <si>
    <t>w tym inwestycje</t>
  </si>
  <si>
    <t>Wydatki majatkowe</t>
  </si>
  <si>
    <t xml:space="preserve">w tym Inwestycje </t>
  </si>
  <si>
    <t>Drogi publiczne gminne</t>
  </si>
  <si>
    <t>Zakup materiałów i wyposażnia</t>
  </si>
  <si>
    <t>Koszty postępowania sądowego i prokuratorskiego</t>
  </si>
  <si>
    <t xml:space="preserve">w tym   wydatki majątkowe </t>
  </si>
  <si>
    <t>Obiekty sportowe</t>
  </si>
  <si>
    <t>Zasiłki stałe</t>
  </si>
  <si>
    <t>%     Wskaź nik   realizacji     8:7</t>
  </si>
  <si>
    <t>Podatek od nieruchomości</t>
  </si>
  <si>
    <t>Zakup środków żywności</t>
  </si>
  <si>
    <t>Podróze służbowe krajowe</t>
  </si>
  <si>
    <t>Wpływy i wydatki związane z gromadzeniem środków z opłat i kar za korzystanie ze środowiska</t>
  </si>
  <si>
    <t>Zakup usług obejmujących tłumaczenia</t>
  </si>
  <si>
    <t xml:space="preserve">w tym inwestycje </t>
  </si>
  <si>
    <t>w tym inwestrycje</t>
  </si>
  <si>
    <t xml:space="preserve">różnice </t>
  </si>
  <si>
    <t>Inne formy wychowania przedszkolnego</t>
  </si>
  <si>
    <t>Rodziny zastępcze</t>
  </si>
  <si>
    <t>Zakup materiałów i wyposażnenia</t>
  </si>
  <si>
    <t>Wspieranie rodziny</t>
  </si>
  <si>
    <t>razem majątkowe</t>
  </si>
  <si>
    <t xml:space="preserve">pozostałe majątkowe </t>
  </si>
  <si>
    <t>Opłaty na rzecz budzetów jednostek samorządu terytorialnego</t>
  </si>
  <si>
    <t>Pozostałe odsetki</t>
  </si>
  <si>
    <t>Wydatki na zakupy inwestycyjne jednos tek budżeto wych</t>
  </si>
  <si>
    <t>Zakup materiałówi wyposażenia</t>
  </si>
  <si>
    <t>Szkolenia pracowni ków niebędących członkami korpusu służby cywilnej</t>
  </si>
  <si>
    <t>0</t>
  </si>
  <si>
    <t>Dodatkowe wyna grodzenia roczne</t>
  </si>
  <si>
    <t xml:space="preserve">Wynagrodzenia bezosobowe </t>
  </si>
  <si>
    <t>Drogi publiczne wojewódzki</t>
  </si>
  <si>
    <t>Komendy wojewódzkie Policji</t>
  </si>
  <si>
    <t xml:space="preserve">Opłaty z tytułu zakupu usług telekomunikacyjnych </t>
  </si>
  <si>
    <t>Wydatki na zakupy inwestycyjne jednostek budżetowych</t>
  </si>
  <si>
    <t>Wydatki inwestycyjne jednostek budżetowych</t>
  </si>
  <si>
    <t>Podatek od towarów i usług (VAT)</t>
  </si>
  <si>
    <t>Wynagrodzenie osobowe pracowników</t>
  </si>
  <si>
    <t>Odsetki od samorządowych papierów wartościowych lub zaciagniętych przez jednostkę samorządu terytorialnego kredytów i pożyczek</t>
  </si>
  <si>
    <t>Dotacja podmiotowa z budżetu dla niepublicznej jednostki systemu oświaty</t>
  </si>
  <si>
    <t>Schroniska dla zwierząt</t>
  </si>
  <si>
    <t>Zespoły ekonomicz no-administracyjne szkół</t>
  </si>
  <si>
    <t>Szkolenia pracowników niebędących członkami korpusu słuyżby cywilnej</t>
  </si>
  <si>
    <t>Ochrona powietrza atmosferycznego i klimatu</t>
  </si>
  <si>
    <t>Dotacja celowa z budżetu na finansowanie lub dofinansowanie zadań zleconych do realizacji stowarzyszeniom</t>
  </si>
  <si>
    <t>Zakup usług obejmujacych tłumaczenia</t>
  </si>
  <si>
    <t>Zakuo materiałów i wyposażenia</t>
  </si>
  <si>
    <t>Opłaty za administrowanie i czynsze za budynki, lokale i pomieszczenia garażowe</t>
  </si>
  <si>
    <t>Wykonanie 2017r.</t>
  </si>
  <si>
    <t>Wspólna obsługa jednostek samorządu terytorialnego</t>
  </si>
  <si>
    <t>Pomoc w zakresie dożywiania</t>
  </si>
  <si>
    <t>RODZINA</t>
  </si>
  <si>
    <t>Świadczenie wychowawcze</t>
  </si>
  <si>
    <t>Karta Dużej Rodziny</t>
  </si>
  <si>
    <t>Zakup usług przez jednostki samorządu terytorialnego od innych jednostek samorządu terytorialnego</t>
  </si>
  <si>
    <t>Kary, odszkodowania i grzywny wypłacane na rzecz osób prawnych i innych jednostek organizacyjnych</t>
  </si>
  <si>
    <t>Pozostałe podatki na rzecz budżetów jednostek samorządu terytorialnego</t>
  </si>
  <si>
    <t>Promocja jednostek samorządu terytorialnego</t>
  </si>
  <si>
    <t>Usuwanie skutków klęsk żywiołowych</t>
  </si>
  <si>
    <t>Dotacja celowa na pomoc finansową udzielaną między jednostkami samorządu terytorialnego na dofinansowanie własnych zadań bieżących</t>
  </si>
  <si>
    <t>Przedszkola specjalne</t>
  </si>
  <si>
    <t>Zadania w zakresie przeciwdziałania przemocy w rodzinie</t>
  </si>
  <si>
    <t>Jednostki specjalistycznego poradnictwa, mieszkania chronione i ośrodki interwencji kryzysowej</t>
  </si>
  <si>
    <t>Wykonanie 2018r.</t>
  </si>
  <si>
    <t>Plan z Uchwały Rady 2018r.</t>
  </si>
  <si>
    <t xml:space="preserve">Wydatki na zakupy inwestycyjne jednostek budżetowych   </t>
  </si>
  <si>
    <t xml:space="preserve">Wybory do rad gmin, rad powiatów i sejmików województw, wybory wójtów, burmistrzów i prezydentów miast oraz referenta gminne, powiatowe i wojewódzkie </t>
  </si>
  <si>
    <t xml:space="preserve">Wpłaty jednostek na państwowy fundusz celowy </t>
  </si>
  <si>
    <t xml:space="preserve">Odsetki od dotacji oraz płatności: wykorzystanych niezgodnie z przeznaczeniem lub wykorzystanych z naruszeniem procedur, o których mowa w art..184 ustawy, pobranych nienależnie lub w nadmiernej wysokości </t>
  </si>
  <si>
    <t>Branżowe szkoły I i II stopnia</t>
  </si>
  <si>
    <t>Zakup środków dydaktycznych i książek</t>
  </si>
  <si>
    <t>Kwalifikacyjne kursy zawodowe</t>
  </si>
  <si>
    <t>% Wskaźnik wyk  2018: 2017 8:4</t>
  </si>
  <si>
    <t>Struktura %   2018r</t>
  </si>
  <si>
    <t>Składki na ubezpieczenia społeczne</t>
  </si>
  <si>
    <t xml:space="preserve">Wydatki inwestycyjne jednostek budżetowych   </t>
  </si>
  <si>
    <t>Wpłaty gmin na rzecz izb rolniczych w wysokości 2%  uzyskanych  wpływów z podatku rolnego</t>
  </si>
  <si>
    <t>Dotacje celowe przekazane dla powiatu na inwestycje i zakupy inwestycyjne realizowane na podstawie porozumień (umów) między jednostkami samorządu terytorialnego</t>
  </si>
  <si>
    <t>Różne jednostki obsługi gospodarki mieszkaniowej</t>
  </si>
  <si>
    <t>Gospodarka gruntami i nieruchomościami</t>
  </si>
  <si>
    <t>Dotacja celowa na pomoc finansową udzielaną między jednostkami samorządu terytorialnego na dofinansowanie własnych zadań inwestycyjnych i zakupów inwestycyjnych</t>
  </si>
  <si>
    <t>Składki na ubezpieczenia  społeczne</t>
  </si>
  <si>
    <t>Rady gmin (miast i miast na prawach powiatu)</t>
  </si>
  <si>
    <t>Urzędy gmin (miast i miast na prawach powiatu)</t>
  </si>
  <si>
    <t>Dodatkowe wynagrodzenie  roczne</t>
  </si>
  <si>
    <t>Składki na ubezpieczenie społeczne</t>
  </si>
  <si>
    <t>Wpłaty na Państwowy Fundusz Rehabilitacji Osób Niepełnosprawnych</t>
  </si>
  <si>
    <t>Opłaty z tytułu zakupu usług telekomunikacyjnych</t>
  </si>
  <si>
    <t>Wpłaty gmin i powiatów na rzecz innych jednostek samorządu terytorialnego oraz związków gmin, związków powiatowo-gminnych, związków powiatów, związków metropolitalnych na dofinansowanie zadań bieżących</t>
  </si>
  <si>
    <t>Wynagrodzenia agencyjno - prowizyjne</t>
  </si>
  <si>
    <t xml:space="preserve">Składki na ubezpieczenia społeczne </t>
  </si>
  <si>
    <t>URZĘDY NACZELNYCH ORGANÓW WŁĄDZY PAŃSTWOWEJ, KONTROLI I OCHRONY PRAWA ORAZ SĄDOWNICTWA</t>
  </si>
  <si>
    <t>Urzędy naczelnych organów  władzy państwowej, kontroli i ochrony prawa</t>
  </si>
  <si>
    <t>Wpłaty jednostek na państwowy fundusz celowy na finansowanie lub dofinansowanie zadań inwestycyjnych</t>
  </si>
  <si>
    <t>Komendy powiatowe Policji</t>
  </si>
  <si>
    <t>Ochotnicze straże pożarne</t>
  </si>
  <si>
    <t>Obsługa papierów wartościowych, kredytów i pożyczek jednostek samorządu terytorialnego</t>
  </si>
  <si>
    <t>Dotacja podmiotowa z budżetu dla publicznej jednostki systemu oświaty prowadzonej przez osobę prawną inną niż jednostka samorządu terytorialnego lub przez osobę fizyczną</t>
  </si>
  <si>
    <t>Zwrot niewykorzystanych dotacji oraz płatności</t>
  </si>
  <si>
    <t>Odpisy na zakładowy fundysz świadczeń socjalnych</t>
  </si>
  <si>
    <t>Oplaty na rzecz budżetów jednostek samorządu terytorialnego</t>
  </si>
  <si>
    <t>Wydatki ocobowe niezaliczone do wynagrodzeń</t>
  </si>
  <si>
    <t>Dowożenie uczniów do szkół</t>
  </si>
  <si>
    <t>Dotacja celowa z budżetu na finansowanie lub dofinansowanie zadań zleconych do realizacji pozostałym jednostkom niezaliczanym do sektora finansów publicznych</t>
  </si>
  <si>
    <t>Licea ogólnokształcące</t>
  </si>
  <si>
    <t>Szkolenia pracowników niebędących członkami korpusu służby cywilnej</t>
  </si>
  <si>
    <t>Dokształcanie i doskonalenie nauczycieli</t>
  </si>
  <si>
    <t>Stołówki szkolne i przedszkolne</t>
  </si>
  <si>
    <t>Zapewnienie uczniom prawa do bezpłatnego dostępu do podręczników, materiałów edukacyjnych lub materiałów ćwiczeniowych</t>
  </si>
  <si>
    <t>Dotaja celowa z budżetu na finansowanie lub dofinansowanie zadań zleconych do realizacji pozostałym jednostkom niealiczanym do sektora finansów publicznych</t>
  </si>
  <si>
    <t>Zakup materiałow i wyposażenia</t>
  </si>
  <si>
    <t xml:space="preserve">Zakup materiałów i wyposażenia </t>
  </si>
  <si>
    <t>Składki ubezpieczenia społeczne</t>
  </si>
  <si>
    <t>Składki na ubezpieczenie zdrowotne opłacane za osoby pobierające niektóre świadczenia z pomocy społecznej oraz za osoby uczestniczące w zajęciach w centrum integracji społecznej</t>
  </si>
  <si>
    <t>Składki na ubezpieczenie  zdrowotne</t>
  </si>
  <si>
    <t>Zasiłki okresowe, celowe i pomoc w naturze oraz składki na ubezpieczenia emerytalne i rentowe</t>
  </si>
  <si>
    <t>Zakup usług obejmujących wykonanie ekspertyz, analiz i opinii</t>
  </si>
  <si>
    <t>Usługi opiekuńcze i specjalistyczme usługi opiekuńcze</t>
  </si>
  <si>
    <t>Centra integracji społecznej</t>
  </si>
  <si>
    <t>Pomoc materialna dla uczniów o charakterze socjalnym</t>
  </si>
  <si>
    <t>Świadczenia rodzinne, świadczenie z funduszu alimentacyjnego oraz składki na ubezpieczenia emerytalne i rentowe z ubezpieczenia społecznego</t>
  </si>
  <si>
    <t>Gospodarka ściekowa i ochrona wód</t>
  </si>
  <si>
    <t>Wydatki na zakup i objęcie akcji</t>
  </si>
  <si>
    <t>Gospodarka odpadami komunalnymi</t>
  </si>
  <si>
    <t xml:space="preserve">Wydatki inwestycyjne jednostek budżetowych </t>
  </si>
  <si>
    <t>Oczyszczanie miast i wsi</t>
  </si>
  <si>
    <t>Utrzymanie zieleni w miastach i gminach</t>
  </si>
  <si>
    <t>Dotacje celowe z budzetu na finansowanie lub dofinansowanie kosztów realizacji inwestycji i zakupów inwestycyjnych innych jednostek sektora finansów publicznych</t>
  </si>
  <si>
    <t>Dotacje celowe z budżetu na finansowanie lub dofinansowanie prac remontowych i konserwatorskich obiektów zabytkowych przekazane jednostkom niezaliczanym do sektora finansów publicznych</t>
  </si>
  <si>
    <t>Dotacje celowe przekazane z budżetu na finansowanie lub dofinansowanie zadań inwestycyjnych obiektów zabytkowych jednostkom niezaliczanym do sektora finansów publicznych</t>
  </si>
  <si>
    <t>KULTURA FIZYCZNA</t>
  </si>
  <si>
    <t>Zadania w zakresie kultury fizycznej</t>
  </si>
  <si>
    <t>Oddziały przedsz-kolne w szkołach podstawowych</t>
  </si>
  <si>
    <t>Dotacja podmiotowa z budżetu dla publicznej jednostki systemu oświaty prowadzonej przez osobę prawną inną niż jednostka samorządu teryto-rialnego lub przez osobę fizyczną</t>
  </si>
  <si>
    <t>Realizacja zadań wymagających stoso wania specjalnej organizacji nauki i metod pracy dla dzieci w przedszko lach, oddziałach przedszkolnych w szkołach podstawowych i innych formach wychowania przedszkolnego</t>
  </si>
  <si>
    <t>Realizacja zadań wymagających stoso wania specjalnej organizacji nauki i metod pracy dla dzie ci i młodzieży w szko łach podstawowych</t>
  </si>
  <si>
    <t>Realizacja zadań wymagających stoso wania specjalnej organizacji nauki i metod pracy dla dzieci i młodzieży w gim nazjach, klasach dotychczasowego gimnazjum prowadzonych w szkołach innego typu, liceach ogólnokształcących, technikach, szkołach policealnych, branżowych szkołach I i II stopnia i klasach dotychczaso wej zasadniczej szkoły zawodowej prowadzonych w branżowych szkołach I stopnia oraz szkołach artystycznych</t>
  </si>
  <si>
    <t>Zakup środków dydakty cznych i książek</t>
  </si>
  <si>
    <t>Świadczenia wyso kospecjalistyczne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</si>
</sst>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  <numFmt numFmtId="170" formatCode="[$-415]d\ mmmm\ yyyy"/>
    <numFmt numFmtId="171" formatCode="00\-000"/>
    <numFmt numFmtId="172" formatCode="0.0"/>
    <numFmt numFmtId="173" formatCode="0.0000"/>
    <numFmt numFmtId="174" formatCode="0.000"/>
    <numFmt numFmtId="175" formatCode="#,##0.00\ &quot;zł&quot;"/>
    <numFmt numFmtId="176" formatCode="0.00000"/>
    <numFmt numFmtId="177" formatCode="0.000000"/>
    <numFmt numFmtId="178" formatCode="0.00_ ;\-0.00\ "/>
    <numFmt numFmtId="179" formatCode="#,##0.00_ ;\-#,##0.00\ "/>
    <numFmt numFmtId="180" formatCode="#,##0\ _z_ł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 textRotation="90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top"/>
    </xf>
    <xf numFmtId="0" fontId="7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/>
    </xf>
    <xf numFmtId="0" fontId="0" fillId="0" borderId="15" xfId="0" applyBorder="1" applyAlignment="1">
      <alignment vertical="top"/>
    </xf>
    <xf numFmtId="1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horizontal="right" vertical="top" wrapText="1"/>
    </xf>
    <xf numFmtId="169" fontId="3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/>
    </xf>
    <xf numFmtId="169" fontId="4" fillId="0" borderId="10" xfId="54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 wrapText="1"/>
    </xf>
    <xf numFmtId="169" fontId="5" fillId="0" borderId="10" xfId="54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69" fontId="6" fillId="0" borderId="10" xfId="54" applyNumberFormat="1" applyFont="1" applyBorder="1" applyAlignment="1">
      <alignment horizontal="right" vertical="top"/>
    </xf>
    <xf numFmtId="169" fontId="3" fillId="0" borderId="10" xfId="54" applyNumberFormat="1" applyFont="1" applyBorder="1" applyAlignment="1">
      <alignment horizontal="right" vertical="top"/>
    </xf>
    <xf numFmtId="3" fontId="3" fillId="0" borderId="10" xfId="54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3" fontId="3" fillId="0" borderId="10" xfId="54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5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169" fontId="4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/>
    </xf>
    <xf numFmtId="169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 vertical="top" wrapText="1"/>
    </xf>
    <xf numFmtId="169" fontId="3" fillId="0" borderId="10" xfId="0" applyNumberFormat="1" applyFont="1" applyBorder="1" applyAlignment="1">
      <alignment horizontal="right" vertical="top" wrapText="1"/>
    </xf>
    <xf numFmtId="169" fontId="4" fillId="0" borderId="10" xfId="0" applyNumberFormat="1" applyFont="1" applyBorder="1" applyAlignment="1">
      <alignment horizontal="right"/>
    </xf>
    <xf numFmtId="169" fontId="6" fillId="0" borderId="10" xfId="0" applyNumberFormat="1" applyFont="1" applyBorder="1" applyAlignment="1">
      <alignment horizontal="right" vertical="top" wrapText="1"/>
    </xf>
    <xf numFmtId="169" fontId="6" fillId="0" borderId="10" xfId="0" applyNumberFormat="1" applyFont="1" applyBorder="1" applyAlignment="1">
      <alignment horizontal="right" vertical="top" wrapText="1"/>
    </xf>
    <xf numFmtId="169" fontId="3" fillId="0" borderId="10" xfId="0" applyNumberFormat="1" applyFont="1" applyBorder="1" applyAlignment="1">
      <alignment horizontal="right" vertical="top"/>
    </xf>
    <xf numFmtId="169" fontId="4" fillId="0" borderId="10" xfId="0" applyNumberFormat="1" applyFont="1" applyBorder="1" applyAlignment="1">
      <alignment horizontal="right" vertical="top"/>
    </xf>
    <xf numFmtId="169" fontId="5" fillId="0" borderId="10" xfId="0" applyNumberFormat="1" applyFont="1" applyBorder="1" applyAlignment="1">
      <alignment horizontal="right"/>
    </xf>
    <xf numFmtId="169" fontId="6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 wrapText="1"/>
    </xf>
    <xf numFmtId="169" fontId="5" fillId="0" borderId="10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5"/>
  <sheetViews>
    <sheetView tabSelected="1" view="pageBreakPreview" zoomScaleNormal="110" zoomScaleSheetLayoutView="100" workbookViewId="0" topLeftCell="A700">
      <selection activeCell="D815" sqref="D815"/>
    </sheetView>
  </sheetViews>
  <sheetFormatPr defaultColWidth="9.140625" defaultRowHeight="12.75"/>
  <cols>
    <col min="1" max="1" width="5.8515625" style="1" bestFit="1" customWidth="1"/>
    <col min="2" max="2" width="6.140625" style="18" customWidth="1"/>
    <col min="3" max="3" width="4.140625" style="18" customWidth="1"/>
    <col min="4" max="4" width="16.7109375" style="17" customWidth="1"/>
    <col min="5" max="5" width="10.57421875" style="80" customWidth="1"/>
    <col min="6" max="6" width="5.57421875" style="132" customWidth="1"/>
    <col min="7" max="7" width="11.00390625" style="116" customWidth="1"/>
    <col min="8" max="8" width="11.00390625" style="18" customWidth="1"/>
    <col min="9" max="9" width="11.140625" style="76" customWidth="1"/>
    <col min="10" max="10" width="6.421875" style="18" customWidth="1"/>
    <col min="11" max="11" width="5.00390625" style="18" customWidth="1"/>
    <col min="12" max="12" width="4.8515625" style="18" customWidth="1"/>
    <col min="13" max="16384" width="9.140625" style="3" customWidth="1"/>
  </cols>
  <sheetData>
    <row r="1" spans="1:12" ht="0.75" customHeight="1">
      <c r="A1" s="22"/>
      <c r="B1" s="24" t="s">
        <v>0</v>
      </c>
      <c r="C1" s="14"/>
      <c r="D1" s="2"/>
      <c r="E1" s="91"/>
      <c r="F1" s="93"/>
      <c r="G1" s="92"/>
      <c r="H1" s="69"/>
      <c r="I1" s="69"/>
      <c r="J1" s="93"/>
      <c r="K1" s="93"/>
      <c r="L1" s="93"/>
    </row>
    <row r="2" spans="1:12" ht="0.75" customHeight="1">
      <c r="A2" s="22"/>
      <c r="B2" s="24"/>
      <c r="C2" s="14"/>
      <c r="D2" s="2"/>
      <c r="E2" s="91"/>
      <c r="F2" s="93"/>
      <c r="G2" s="92"/>
      <c r="H2" s="69"/>
      <c r="I2" s="69"/>
      <c r="J2" s="93"/>
      <c r="K2" s="93"/>
      <c r="L2" s="93"/>
    </row>
    <row r="3" spans="1:12" ht="82.5" customHeight="1">
      <c r="A3" s="22" t="s">
        <v>1</v>
      </c>
      <c r="B3" s="24" t="s">
        <v>110</v>
      </c>
      <c r="C3" s="36" t="s">
        <v>2</v>
      </c>
      <c r="D3" s="4" t="s">
        <v>3</v>
      </c>
      <c r="E3" s="50" t="s">
        <v>167</v>
      </c>
      <c r="F3" s="129" t="s">
        <v>4</v>
      </c>
      <c r="G3" s="6" t="s">
        <v>183</v>
      </c>
      <c r="H3" s="50" t="s">
        <v>5</v>
      </c>
      <c r="I3" s="50" t="s">
        <v>182</v>
      </c>
      <c r="J3" s="49" t="s">
        <v>127</v>
      </c>
      <c r="K3" s="49" t="s">
        <v>191</v>
      </c>
      <c r="L3" s="49" t="s">
        <v>192</v>
      </c>
    </row>
    <row r="4" spans="1:12" s="147" customFormat="1" ht="11.25">
      <c r="A4" s="35" t="s">
        <v>147</v>
      </c>
      <c r="B4" s="7" t="s">
        <v>108</v>
      </c>
      <c r="C4" s="36">
        <v>2</v>
      </c>
      <c r="D4" s="4">
        <v>3</v>
      </c>
      <c r="E4" s="5">
        <v>4</v>
      </c>
      <c r="F4" s="146">
        <v>5</v>
      </c>
      <c r="G4" s="6">
        <v>6</v>
      </c>
      <c r="H4" s="6">
        <v>7</v>
      </c>
      <c r="I4" s="5">
        <v>8</v>
      </c>
      <c r="J4" s="6">
        <v>9</v>
      </c>
      <c r="K4" s="44">
        <v>10</v>
      </c>
      <c r="L4" s="44">
        <v>11</v>
      </c>
    </row>
    <row r="5" spans="1:12" ht="22.5" customHeight="1">
      <c r="A5" s="165" t="s">
        <v>6</v>
      </c>
      <c r="B5" s="23"/>
      <c r="C5" s="21"/>
      <c r="D5" s="2" t="s">
        <v>7</v>
      </c>
      <c r="E5" s="61">
        <f>E9+E24+E26</f>
        <v>803818.5999999997</v>
      </c>
      <c r="F5" s="130">
        <v>99.3</v>
      </c>
      <c r="G5" s="61">
        <f>G9+G24+G26</f>
        <v>1624818.5</v>
      </c>
      <c r="H5" s="61">
        <f>H9+H24+H26</f>
        <v>778425.4400000001</v>
      </c>
      <c r="I5" s="61">
        <f>I9+I24+I26</f>
        <v>722579.7300000001</v>
      </c>
      <c r="J5" s="97">
        <f aca="true" t="shared" si="0" ref="J5:J15">(I5/H5)*100</f>
        <v>92.8258112941427</v>
      </c>
      <c r="K5" s="91">
        <f>(I5/E5)*100</f>
        <v>89.8933826612124</v>
      </c>
      <c r="L5" s="98">
        <f>(I5/$I$803)*100</f>
        <v>1.9134984582737384</v>
      </c>
    </row>
    <row r="6" spans="1:12" ht="10.5" customHeight="1">
      <c r="A6" s="159"/>
      <c r="B6" s="22"/>
      <c r="C6" s="16"/>
      <c r="D6" s="40" t="s">
        <v>8</v>
      </c>
      <c r="E6" s="62">
        <f>E5-E7</f>
        <v>734452.5299999998</v>
      </c>
      <c r="F6" s="131">
        <v>99.3</v>
      </c>
      <c r="G6" s="62">
        <f>G5-G7</f>
        <v>36000</v>
      </c>
      <c r="H6" s="62">
        <f>H5-H7</f>
        <v>682465.4400000001</v>
      </c>
      <c r="I6" s="62">
        <f>I5-I7</f>
        <v>676067.7400000001</v>
      </c>
      <c r="J6" s="99">
        <f t="shared" si="0"/>
        <v>99.06256058914866</v>
      </c>
      <c r="K6" s="100">
        <f aca="true" t="shared" si="1" ref="K6:K77">(I6/E6)*100</f>
        <v>92.0505699667207</v>
      </c>
      <c r="L6" s="101">
        <f>(I6/$I$803)*100</f>
        <v>1.7903277997828844</v>
      </c>
    </row>
    <row r="7" spans="1:12" ht="9.75" customHeight="1">
      <c r="A7" s="159"/>
      <c r="B7" s="22"/>
      <c r="C7" s="16"/>
      <c r="D7" s="39" t="s">
        <v>115</v>
      </c>
      <c r="E7" s="62">
        <f>E22+E21+E20</f>
        <v>69366.07</v>
      </c>
      <c r="F7" s="131">
        <v>99.5</v>
      </c>
      <c r="G7" s="62">
        <f>G22+G21+G20+G23</f>
        <v>1588818.5</v>
      </c>
      <c r="H7" s="62">
        <f>H22+H21+H20+H23</f>
        <v>95960</v>
      </c>
      <c r="I7" s="62">
        <f>I22+I21+I20+I23</f>
        <v>46511.990000000005</v>
      </c>
      <c r="J7" s="99">
        <f t="shared" si="0"/>
        <v>48.47018549395582</v>
      </c>
      <c r="K7" s="100">
        <f t="shared" si="1"/>
        <v>67.05294101280353</v>
      </c>
      <c r="L7" s="101">
        <f>(I7/$I$803)*100</f>
        <v>0.12317065849085405</v>
      </c>
    </row>
    <row r="8" spans="1:12" ht="11.25" customHeight="1">
      <c r="A8" s="159"/>
      <c r="B8" s="22"/>
      <c r="C8" s="16"/>
      <c r="D8" s="39" t="s">
        <v>118</v>
      </c>
      <c r="E8" s="62">
        <f>E22+E21+E20</f>
        <v>69366.07</v>
      </c>
      <c r="F8" s="131">
        <v>99.5</v>
      </c>
      <c r="G8" s="62">
        <f>G22+G21+G20</f>
        <v>1588818.5</v>
      </c>
      <c r="H8" s="62">
        <f>H22+H21+H20+H23</f>
        <v>95960</v>
      </c>
      <c r="I8" s="62">
        <f>I22+I21+I20+I23</f>
        <v>46511.990000000005</v>
      </c>
      <c r="J8" s="99">
        <f t="shared" si="0"/>
        <v>48.47018549395582</v>
      </c>
      <c r="K8" s="100">
        <f t="shared" si="1"/>
        <v>67.05294101280353</v>
      </c>
      <c r="L8" s="101">
        <f>(I8/$I$803)*100</f>
        <v>0.12317065849085405</v>
      </c>
    </row>
    <row r="9" spans="1:12" ht="30.75" customHeight="1">
      <c r="A9" s="159"/>
      <c r="B9" s="169" t="s">
        <v>10</v>
      </c>
      <c r="C9" s="13"/>
      <c r="D9" s="2" t="s">
        <v>11</v>
      </c>
      <c r="E9" s="63">
        <f>E15+E16+E18+E22+E19+E21+E20+E17</f>
        <v>81382.26000000001</v>
      </c>
      <c r="F9" s="128">
        <v>94.9</v>
      </c>
      <c r="G9" s="63">
        <f>G15+G16+G18+G22+G19+G21+G20+G17</f>
        <v>1602818.5</v>
      </c>
      <c r="H9" s="63">
        <f>H12+H13+H14+H15+H16+H18+H22+H19+H21+H20+H17+H23</f>
        <v>115630</v>
      </c>
      <c r="I9" s="63">
        <f>I12+I13+I14+I15+I16+I18+I22+I19+I21+I20+I17+I23</f>
        <v>59790.29000000001</v>
      </c>
      <c r="J9" s="97">
        <f t="shared" si="0"/>
        <v>51.70828504713311</v>
      </c>
      <c r="K9" s="91">
        <f t="shared" si="1"/>
        <v>73.46845614756829</v>
      </c>
      <c r="L9" s="98">
        <f>(I9/$I$803)*100</f>
        <v>0.15833356927233444</v>
      </c>
    </row>
    <row r="10" spans="1:12" ht="11.25" customHeight="1">
      <c r="A10" s="159"/>
      <c r="B10" s="159"/>
      <c r="C10" s="16"/>
      <c r="D10" s="40" t="s">
        <v>12</v>
      </c>
      <c r="E10" s="62">
        <f>E15+E16+E18+E19</f>
        <v>11213.04</v>
      </c>
      <c r="F10" s="131">
        <v>79.8</v>
      </c>
      <c r="G10" s="62">
        <f>G15+G16+G18+G19</f>
        <v>12800</v>
      </c>
      <c r="H10" s="62">
        <f>H12+H13+H14+H15+H16+H17+H18+H19</f>
        <v>19670</v>
      </c>
      <c r="I10" s="62">
        <f>I12+I13+I14+I15+I16+I17+I18+I19</f>
        <v>13278.3</v>
      </c>
      <c r="J10" s="102">
        <f t="shared" si="0"/>
        <v>67.50533807829181</v>
      </c>
      <c r="K10" s="100">
        <f t="shared" si="1"/>
        <v>118.41837717514608</v>
      </c>
      <c r="L10" s="101"/>
    </row>
    <row r="11" spans="1:12" ht="11.25">
      <c r="A11" s="159"/>
      <c r="B11" s="159"/>
      <c r="C11" s="16"/>
      <c r="D11" s="40" t="s">
        <v>13</v>
      </c>
      <c r="E11" s="62">
        <f>E22+E21+E20</f>
        <v>69366.07</v>
      </c>
      <c r="F11" s="131">
        <v>99.5</v>
      </c>
      <c r="G11" s="62">
        <f>G22+G21+G20</f>
        <v>1588818.5</v>
      </c>
      <c r="H11" s="62">
        <f>H22+H21+H20+H23</f>
        <v>95960</v>
      </c>
      <c r="I11" s="62">
        <f>I22+I21+I20+I23</f>
        <v>46511.990000000005</v>
      </c>
      <c r="J11" s="102">
        <f t="shared" si="0"/>
        <v>48.47018549395582</v>
      </c>
      <c r="K11" s="100">
        <f t="shared" si="1"/>
        <v>67.05294101280353</v>
      </c>
      <c r="L11" s="101">
        <f>(I11/$I$803)*100</f>
        <v>0.12317065849085405</v>
      </c>
    </row>
    <row r="12" spans="1:12" ht="33.75">
      <c r="A12" s="159"/>
      <c r="B12" s="159"/>
      <c r="C12" s="16">
        <v>4110</v>
      </c>
      <c r="D12" s="9" t="s">
        <v>193</v>
      </c>
      <c r="E12" s="62"/>
      <c r="F12" s="131"/>
      <c r="G12" s="62">
        <v>0</v>
      </c>
      <c r="H12" s="62">
        <v>100</v>
      </c>
      <c r="I12" s="62"/>
      <c r="J12" s="102"/>
      <c r="K12" s="100"/>
      <c r="L12" s="101"/>
    </row>
    <row r="13" spans="1:12" ht="22.5">
      <c r="A13" s="159"/>
      <c r="B13" s="159"/>
      <c r="C13" s="16">
        <v>4120</v>
      </c>
      <c r="D13" s="9" t="s">
        <v>60</v>
      </c>
      <c r="E13" s="62"/>
      <c r="F13" s="131"/>
      <c r="G13" s="62">
        <v>0</v>
      </c>
      <c r="H13" s="62">
        <v>90</v>
      </c>
      <c r="I13" s="62"/>
      <c r="J13" s="102"/>
      <c r="K13" s="100"/>
      <c r="L13" s="101"/>
    </row>
    <row r="14" spans="1:12" ht="22.5">
      <c r="A14" s="159"/>
      <c r="B14" s="159"/>
      <c r="C14" s="16">
        <v>4170</v>
      </c>
      <c r="D14" s="9" t="s">
        <v>29</v>
      </c>
      <c r="E14" s="62"/>
      <c r="F14" s="131"/>
      <c r="G14" s="62">
        <v>0</v>
      </c>
      <c r="H14" s="62">
        <v>3510</v>
      </c>
      <c r="I14" s="62">
        <v>3505</v>
      </c>
      <c r="J14" s="102"/>
      <c r="K14" s="100"/>
      <c r="L14" s="101"/>
    </row>
    <row r="15" spans="1:12" ht="21.75" customHeight="1">
      <c r="A15" s="159"/>
      <c r="B15" s="159"/>
      <c r="C15" s="14">
        <v>4210</v>
      </c>
      <c r="D15" s="9" t="s">
        <v>14</v>
      </c>
      <c r="E15" s="64"/>
      <c r="F15" s="103"/>
      <c r="G15" s="64">
        <v>100</v>
      </c>
      <c r="H15" s="64">
        <v>2100</v>
      </c>
      <c r="I15" s="64"/>
      <c r="J15" s="103">
        <f t="shared" si="0"/>
        <v>0</v>
      </c>
      <c r="K15" s="100"/>
      <c r="L15" s="101">
        <f aca="true" t="shared" si="2" ref="L15:L20">(I15/$I$803)*100</f>
        <v>0</v>
      </c>
    </row>
    <row r="16" spans="1:12" ht="11.25">
      <c r="A16" s="159"/>
      <c r="B16" s="159"/>
      <c r="C16" s="14">
        <v>4260</v>
      </c>
      <c r="D16" s="9" t="s">
        <v>15</v>
      </c>
      <c r="E16" s="64">
        <v>4833.65</v>
      </c>
      <c r="F16" s="103">
        <v>91</v>
      </c>
      <c r="G16" s="64">
        <v>5500</v>
      </c>
      <c r="H16" s="64">
        <v>6110</v>
      </c>
      <c r="I16" s="64">
        <v>4153</v>
      </c>
      <c r="J16" s="104">
        <f aca="true" t="shared" si="3" ref="J16:J26">(I16/H16)*100</f>
        <v>67.97054009819968</v>
      </c>
      <c r="K16" s="100">
        <f t="shared" si="1"/>
        <v>85.91850878735532</v>
      </c>
      <c r="L16" s="101">
        <f t="shared" si="2"/>
        <v>0.010997760893750555</v>
      </c>
    </row>
    <row r="17" spans="1:12" ht="22.5">
      <c r="A17" s="159"/>
      <c r="B17" s="159"/>
      <c r="C17" s="14" t="s">
        <v>16</v>
      </c>
      <c r="D17" s="9" t="s">
        <v>17</v>
      </c>
      <c r="E17" s="64">
        <v>803.15</v>
      </c>
      <c r="F17" s="103">
        <v>40</v>
      </c>
      <c r="G17" s="64">
        <v>1200</v>
      </c>
      <c r="H17" s="64">
        <v>1010</v>
      </c>
      <c r="I17" s="64">
        <v>0</v>
      </c>
      <c r="J17" s="104">
        <f t="shared" si="3"/>
        <v>0</v>
      </c>
      <c r="K17" s="100">
        <f t="shared" si="1"/>
        <v>0</v>
      </c>
      <c r="L17" s="101">
        <f t="shared" si="2"/>
        <v>0</v>
      </c>
    </row>
    <row r="18" spans="1:12" ht="12" customHeight="1">
      <c r="A18" s="159"/>
      <c r="B18" s="159"/>
      <c r="C18" s="14" t="s">
        <v>18</v>
      </c>
      <c r="D18" s="9" t="s">
        <v>19</v>
      </c>
      <c r="E18" s="64">
        <v>977.39</v>
      </c>
      <c r="F18" s="103">
        <v>46.5</v>
      </c>
      <c r="G18" s="64">
        <v>1200</v>
      </c>
      <c r="H18" s="64">
        <v>1250</v>
      </c>
      <c r="I18" s="64">
        <v>218.3</v>
      </c>
      <c r="J18" s="103">
        <f t="shared" si="3"/>
        <v>17.464000000000002</v>
      </c>
      <c r="K18" s="100"/>
      <c r="L18" s="101">
        <f t="shared" si="2"/>
        <v>0.0005780908266568135</v>
      </c>
    </row>
    <row r="19" spans="1:12" ht="45" customHeight="1">
      <c r="A19" s="159"/>
      <c r="B19" s="159"/>
      <c r="C19" s="9">
        <v>4520</v>
      </c>
      <c r="D19" s="9" t="s">
        <v>42</v>
      </c>
      <c r="E19" s="68">
        <v>5402</v>
      </c>
      <c r="F19" s="103">
        <v>83.8</v>
      </c>
      <c r="G19" s="64">
        <v>6000</v>
      </c>
      <c r="H19" s="64">
        <v>5500</v>
      </c>
      <c r="I19" s="68">
        <v>5402</v>
      </c>
      <c r="J19" s="103">
        <f t="shared" si="3"/>
        <v>98.21818181818182</v>
      </c>
      <c r="K19" s="100">
        <f t="shared" si="1"/>
        <v>100</v>
      </c>
      <c r="L19" s="101">
        <f t="shared" si="2"/>
        <v>0.014305298422355044</v>
      </c>
    </row>
    <row r="20" spans="1:12" ht="20.25" customHeight="1">
      <c r="A20" s="159"/>
      <c r="B20" s="159"/>
      <c r="C20" s="9">
        <v>6050</v>
      </c>
      <c r="D20" s="9" t="s">
        <v>194</v>
      </c>
      <c r="E20" s="68">
        <v>69259.07</v>
      </c>
      <c r="F20" s="103">
        <v>99.6</v>
      </c>
      <c r="G20" s="64">
        <v>300000</v>
      </c>
      <c r="H20" s="64">
        <v>30000</v>
      </c>
      <c r="I20" s="68">
        <v>27000</v>
      </c>
      <c r="J20" s="103">
        <f t="shared" si="3"/>
        <v>90</v>
      </c>
      <c r="K20" s="100"/>
      <c r="L20" s="101">
        <f t="shared" si="2"/>
        <v>0.07150001062635805</v>
      </c>
    </row>
    <row r="21" spans="1:12" ht="23.25" customHeight="1">
      <c r="A21" s="159"/>
      <c r="B21" s="159"/>
      <c r="C21" s="9">
        <v>6057</v>
      </c>
      <c r="D21" s="9" t="s">
        <v>194</v>
      </c>
      <c r="E21" s="64"/>
      <c r="F21" s="103"/>
      <c r="G21" s="64">
        <v>705375</v>
      </c>
      <c r="H21" s="64">
        <v>24000</v>
      </c>
      <c r="I21" s="64"/>
      <c r="J21" s="103"/>
      <c r="K21" s="100"/>
      <c r="L21" s="101">
        <f aca="true" t="shared" si="4" ref="L21:L29">(I21/$I$803)*100</f>
        <v>0</v>
      </c>
    </row>
    <row r="22" spans="1:12" ht="26.25" customHeight="1">
      <c r="A22" s="159"/>
      <c r="B22" s="159"/>
      <c r="C22" s="9">
        <v>6059</v>
      </c>
      <c r="D22" s="9" t="s">
        <v>194</v>
      </c>
      <c r="E22" s="64">
        <v>107</v>
      </c>
      <c r="F22" s="103">
        <v>53.5</v>
      </c>
      <c r="G22" s="64">
        <v>583443.5</v>
      </c>
      <c r="H22" s="64">
        <v>17960</v>
      </c>
      <c r="I22" s="64"/>
      <c r="J22" s="103">
        <f>(I22/H22)*100</f>
        <v>0</v>
      </c>
      <c r="K22" s="100">
        <f>(I22/E22)*100</f>
        <v>0</v>
      </c>
      <c r="L22" s="101">
        <f>(I22/$I$803)*100</f>
        <v>0</v>
      </c>
    </row>
    <row r="23" spans="1:9" ht="33.75" customHeight="1">
      <c r="A23" s="159"/>
      <c r="B23" s="159"/>
      <c r="C23" s="8">
        <v>6060</v>
      </c>
      <c r="D23" s="9" t="s">
        <v>184</v>
      </c>
      <c r="E23" s="18"/>
      <c r="G23" s="18"/>
      <c r="H23" s="64">
        <v>24000</v>
      </c>
      <c r="I23" s="68">
        <v>19511.99</v>
      </c>
    </row>
    <row r="24" spans="1:12" ht="13.5" customHeight="1">
      <c r="A24" s="159"/>
      <c r="B24" s="171" t="s">
        <v>21</v>
      </c>
      <c r="C24" s="13"/>
      <c r="D24" s="2" t="s">
        <v>22</v>
      </c>
      <c r="E24" s="63">
        <f>E25</f>
        <v>28912</v>
      </c>
      <c r="F24" s="128">
        <v>96.5</v>
      </c>
      <c r="G24" s="63">
        <f>G25</f>
        <v>22000</v>
      </c>
      <c r="H24" s="63">
        <f>H25</f>
        <v>35530</v>
      </c>
      <c r="I24" s="63">
        <f>I25</f>
        <v>35524</v>
      </c>
      <c r="J24" s="97">
        <f t="shared" si="3"/>
        <v>99.98311286236982</v>
      </c>
      <c r="K24" s="91">
        <f t="shared" si="1"/>
        <v>122.8693967902601</v>
      </c>
      <c r="L24" s="98">
        <f t="shared" si="4"/>
        <v>0.09407282879595345</v>
      </c>
    </row>
    <row r="25" spans="1:12" ht="57" customHeight="1">
      <c r="A25" s="159"/>
      <c r="B25" s="172"/>
      <c r="C25" s="14" t="s">
        <v>23</v>
      </c>
      <c r="D25" s="9" t="s">
        <v>195</v>
      </c>
      <c r="E25" s="64">
        <v>28912</v>
      </c>
      <c r="F25" s="103">
        <v>96.5</v>
      </c>
      <c r="G25" s="64">
        <v>22000</v>
      </c>
      <c r="H25" s="64">
        <v>35530</v>
      </c>
      <c r="I25" s="64">
        <v>35524</v>
      </c>
      <c r="J25" s="103">
        <f t="shared" si="3"/>
        <v>99.98311286236982</v>
      </c>
      <c r="K25" s="100">
        <f t="shared" si="1"/>
        <v>122.8693967902601</v>
      </c>
      <c r="L25" s="101">
        <f t="shared" si="4"/>
        <v>0.09407282879595345</v>
      </c>
    </row>
    <row r="26" spans="1:12" ht="21">
      <c r="A26" s="159"/>
      <c r="B26" s="169" t="s">
        <v>24</v>
      </c>
      <c r="C26" s="13"/>
      <c r="D26" s="2" t="s">
        <v>25</v>
      </c>
      <c r="E26" s="61">
        <f>E28+E30+E32+E27+E31+E29</f>
        <v>693524.3399999997</v>
      </c>
      <c r="F26" s="130">
        <v>100</v>
      </c>
      <c r="G26" s="61">
        <f>G28+G30+G32+G27+G31+G29</f>
        <v>0</v>
      </c>
      <c r="H26" s="61">
        <f>H28+H30+H32+H27+H31+H29</f>
        <v>627265.4400000001</v>
      </c>
      <c r="I26" s="61">
        <f>I28+I30+I32+I27+I31+I29</f>
        <v>627265.4400000001</v>
      </c>
      <c r="J26" s="104">
        <f t="shared" si="3"/>
        <v>100</v>
      </c>
      <c r="K26" s="91">
        <f t="shared" si="1"/>
        <v>90.44605990324727</v>
      </c>
      <c r="L26" s="98">
        <f t="shared" si="4"/>
        <v>1.6610920602054504</v>
      </c>
    </row>
    <row r="27" spans="1:12" ht="24.75" customHeight="1">
      <c r="A27" s="159"/>
      <c r="B27" s="170"/>
      <c r="C27" s="14" t="s">
        <v>38</v>
      </c>
      <c r="D27" s="9" t="s">
        <v>55</v>
      </c>
      <c r="E27" s="65">
        <v>9144.94</v>
      </c>
      <c r="F27" s="133">
        <v>100</v>
      </c>
      <c r="G27" s="65"/>
      <c r="H27" s="65">
        <v>7836.07</v>
      </c>
      <c r="I27" s="65">
        <v>7836.07</v>
      </c>
      <c r="J27" s="104">
        <f aca="true" t="shared" si="5" ref="J27:J32">(I27/H27)*100</f>
        <v>100</v>
      </c>
      <c r="K27" s="100">
        <f t="shared" si="1"/>
        <v>85.6874949425584</v>
      </c>
      <c r="L27" s="101">
        <f t="shared" si="4"/>
        <v>0.020751077343292054</v>
      </c>
    </row>
    <row r="28" spans="1:12" ht="23.25" customHeight="1">
      <c r="A28" s="159"/>
      <c r="B28" s="159"/>
      <c r="C28" s="14" t="s">
        <v>26</v>
      </c>
      <c r="D28" s="9" t="s">
        <v>193</v>
      </c>
      <c r="E28" s="66">
        <v>1572.01</v>
      </c>
      <c r="F28" s="103">
        <v>100</v>
      </c>
      <c r="G28" s="66"/>
      <c r="H28" s="66">
        <v>1347.02</v>
      </c>
      <c r="I28" s="66">
        <v>1347.02</v>
      </c>
      <c r="J28" s="106">
        <f t="shared" si="5"/>
        <v>100</v>
      </c>
      <c r="K28" s="100">
        <f t="shared" si="1"/>
        <v>85.68775007792571</v>
      </c>
      <c r="L28" s="101">
        <f t="shared" si="4"/>
        <v>0.0035671090486635863</v>
      </c>
    </row>
    <row r="29" spans="1:12" ht="16.5" customHeight="1">
      <c r="A29" s="159"/>
      <c r="B29" s="159"/>
      <c r="C29" s="14" t="s">
        <v>27</v>
      </c>
      <c r="D29" s="9" t="s">
        <v>60</v>
      </c>
      <c r="E29" s="66">
        <v>44.07</v>
      </c>
      <c r="F29" s="103">
        <v>100</v>
      </c>
      <c r="G29" s="66"/>
      <c r="H29" s="66">
        <v>7.92</v>
      </c>
      <c r="I29" s="66">
        <v>7.92</v>
      </c>
      <c r="J29" s="106">
        <f t="shared" si="5"/>
        <v>100</v>
      </c>
      <c r="K29" s="100">
        <f t="shared" si="1"/>
        <v>17.9714091218516</v>
      </c>
      <c r="L29" s="101">
        <f t="shared" si="4"/>
        <v>2.097333645039836E-05</v>
      </c>
    </row>
    <row r="30" spans="1:12" ht="22.5" customHeight="1">
      <c r="A30" s="159"/>
      <c r="B30" s="159"/>
      <c r="C30" s="14" t="s">
        <v>30</v>
      </c>
      <c r="D30" s="9" t="s">
        <v>14</v>
      </c>
      <c r="E30" s="64">
        <v>170.93</v>
      </c>
      <c r="F30" s="103">
        <v>100</v>
      </c>
      <c r="G30" s="66"/>
      <c r="H30" s="64">
        <v>133.52</v>
      </c>
      <c r="I30" s="64">
        <v>133.52</v>
      </c>
      <c r="J30" s="104">
        <f t="shared" si="5"/>
        <v>100</v>
      </c>
      <c r="K30" s="100">
        <f t="shared" si="1"/>
        <v>78.11384777394255</v>
      </c>
      <c r="L30" s="101">
        <f aca="true" t="shared" si="6" ref="L30:L39">(I30/$I$803)*100</f>
        <v>0.0003535807932900492</v>
      </c>
    </row>
    <row r="31" spans="1:12" ht="11.25" customHeight="1">
      <c r="A31" s="159"/>
      <c r="B31" s="159"/>
      <c r="C31" s="14" t="s">
        <v>18</v>
      </c>
      <c r="D31" s="9" t="s">
        <v>19</v>
      </c>
      <c r="E31" s="66">
        <v>2666.57</v>
      </c>
      <c r="F31" s="103">
        <v>100</v>
      </c>
      <c r="G31" s="66"/>
      <c r="H31" s="66">
        <v>2974.8</v>
      </c>
      <c r="I31" s="66">
        <v>2974.8</v>
      </c>
      <c r="J31" s="106">
        <f t="shared" si="5"/>
        <v>100</v>
      </c>
      <c r="K31" s="100">
        <f t="shared" si="1"/>
        <v>111.55904401534555</v>
      </c>
      <c r="L31" s="101">
        <f t="shared" si="6"/>
        <v>0.007877712281899627</v>
      </c>
    </row>
    <row r="32" spans="1:12" ht="12.75" customHeight="1">
      <c r="A32" s="159"/>
      <c r="B32" s="159"/>
      <c r="C32" s="16">
        <v>4430</v>
      </c>
      <c r="D32" s="9" t="s">
        <v>32</v>
      </c>
      <c r="E32" s="72">
        <v>679925.82</v>
      </c>
      <c r="F32" s="103">
        <v>100</v>
      </c>
      <c r="G32" s="72"/>
      <c r="H32" s="67">
        <v>614966.11</v>
      </c>
      <c r="I32" s="72">
        <v>614966.11</v>
      </c>
      <c r="J32" s="104">
        <f t="shared" si="5"/>
        <v>100</v>
      </c>
      <c r="K32" s="100">
        <f t="shared" si="1"/>
        <v>90.4460592480515</v>
      </c>
      <c r="L32" s="101">
        <f t="shared" si="6"/>
        <v>1.6285216074018547</v>
      </c>
    </row>
    <row r="33" spans="1:12" ht="20.25" customHeight="1">
      <c r="A33" s="165" t="s">
        <v>33</v>
      </c>
      <c r="B33" s="2"/>
      <c r="C33" s="2"/>
      <c r="D33" s="13" t="s">
        <v>34</v>
      </c>
      <c r="E33" s="63">
        <f>E40+E45+E37</f>
        <v>3698078.4299999997</v>
      </c>
      <c r="F33" s="128">
        <v>98.5</v>
      </c>
      <c r="G33" s="63">
        <f>G40+G45+G37</f>
        <v>6382733.7299999995</v>
      </c>
      <c r="H33" s="63">
        <f>H40+H45+H37</f>
        <v>4674056.1</v>
      </c>
      <c r="I33" s="63">
        <f>I40+I45+I37</f>
        <v>4302129.1899999995</v>
      </c>
      <c r="J33" s="107">
        <f aca="true" t="shared" si="7" ref="J33:J39">(I33/H33)*100</f>
        <v>92.04273757005184</v>
      </c>
      <c r="K33" s="91">
        <f t="shared" si="1"/>
        <v>116.33417926184977</v>
      </c>
      <c r="L33" s="98">
        <f t="shared" si="6"/>
        <v>11.392677140776486</v>
      </c>
    </row>
    <row r="34" spans="1:12" ht="11.25">
      <c r="A34" s="159"/>
      <c r="B34" s="2"/>
      <c r="C34" s="2"/>
      <c r="D34" s="43" t="s">
        <v>8</v>
      </c>
      <c r="E34" s="68">
        <f>E33-E35</f>
        <v>504307.8999999999</v>
      </c>
      <c r="F34" s="134">
        <v>93.6</v>
      </c>
      <c r="G34" s="68">
        <f>G33-G35</f>
        <v>372213.06999999937</v>
      </c>
      <c r="H34" s="68">
        <f>H33-H35</f>
        <v>554741.2699999996</v>
      </c>
      <c r="I34" s="68">
        <f>I33-I35</f>
        <v>502709.2399999993</v>
      </c>
      <c r="J34" s="108">
        <f t="shared" si="7"/>
        <v>90.62048691636008</v>
      </c>
      <c r="K34" s="100">
        <f t="shared" si="1"/>
        <v>99.68299921536018</v>
      </c>
      <c r="L34" s="101">
        <f t="shared" si="6"/>
        <v>1.3312487408136418</v>
      </c>
    </row>
    <row r="35" spans="1:12" ht="11.25">
      <c r="A35" s="159"/>
      <c r="B35" s="2"/>
      <c r="C35" s="2"/>
      <c r="D35" s="43" t="s">
        <v>119</v>
      </c>
      <c r="E35" s="68">
        <f>E59+E60+E61+E62+E39+E44+E38+E63</f>
        <v>3193770.53</v>
      </c>
      <c r="F35" s="134">
        <v>99.3</v>
      </c>
      <c r="G35" s="68">
        <f>G59+G60+G61+G62+G39+G44+G38+G63</f>
        <v>6010520.66</v>
      </c>
      <c r="H35" s="68">
        <f>H59+H60+H61+H62+H39+H44+H38+H63</f>
        <v>4119314.83</v>
      </c>
      <c r="I35" s="68">
        <f>I59+I60+I61+I62+I39+I44+I38+I63</f>
        <v>3799419.95</v>
      </c>
      <c r="J35" s="108">
        <f t="shared" si="7"/>
        <v>92.23426969771087</v>
      </c>
      <c r="K35" s="100">
        <f t="shared" si="1"/>
        <v>118.96346072176954</v>
      </c>
      <c r="L35" s="101">
        <f t="shared" si="6"/>
        <v>10.061428399962843</v>
      </c>
    </row>
    <row r="36" spans="1:12" ht="11.25">
      <c r="A36" s="159"/>
      <c r="B36" s="2"/>
      <c r="C36" s="2"/>
      <c r="D36" s="43" t="s">
        <v>120</v>
      </c>
      <c r="E36" s="68">
        <f>E59+E60+E61+E62+E38+E39+E63</f>
        <v>2732368.13</v>
      </c>
      <c r="F36" s="134">
        <v>99.2</v>
      </c>
      <c r="G36" s="68">
        <f>G59+G60+G61+G62+G38+G39+G63</f>
        <v>6010520.66</v>
      </c>
      <c r="H36" s="68">
        <f>H59+H60+H61+H62+H38+H39+H63</f>
        <v>4119314.83</v>
      </c>
      <c r="I36" s="68">
        <f>I59+I60+I61+I62+I38+I39+I63</f>
        <v>3799419.95</v>
      </c>
      <c r="J36" s="108">
        <f t="shared" si="7"/>
        <v>92.23426969771087</v>
      </c>
      <c r="K36" s="100">
        <f t="shared" si="1"/>
        <v>139.052271481442</v>
      </c>
      <c r="L36" s="101">
        <f t="shared" si="6"/>
        <v>10.061428399962843</v>
      </c>
    </row>
    <row r="37" spans="1:12" ht="22.5">
      <c r="A37" s="159"/>
      <c r="B37" s="155">
        <v>60013</v>
      </c>
      <c r="C37" s="2"/>
      <c r="D37" s="14" t="s">
        <v>150</v>
      </c>
      <c r="E37" s="66">
        <f>E39+E38</f>
        <v>65589.11</v>
      </c>
      <c r="F37" s="94">
        <v>99.8</v>
      </c>
      <c r="G37" s="66">
        <f>G39+G38</f>
        <v>13748</v>
      </c>
      <c r="H37" s="66">
        <f>H39+H38</f>
        <v>84748</v>
      </c>
      <c r="I37" s="66">
        <f>I39+I38</f>
        <v>83123.2</v>
      </c>
      <c r="J37" s="108">
        <f t="shared" si="7"/>
        <v>98.08278661443337</v>
      </c>
      <c r="K37" s="100"/>
      <c r="L37" s="101">
        <f t="shared" si="6"/>
        <v>0.2201225808628476</v>
      </c>
    </row>
    <row r="38" spans="1:12" ht="22.5">
      <c r="A38" s="159"/>
      <c r="B38" s="173"/>
      <c r="C38" s="9">
        <v>6050</v>
      </c>
      <c r="D38" s="9" t="s">
        <v>194</v>
      </c>
      <c r="E38" s="66">
        <v>45262.63</v>
      </c>
      <c r="F38" s="94">
        <v>99.9</v>
      </c>
      <c r="G38" s="66">
        <v>2000</v>
      </c>
      <c r="H38" s="66">
        <v>55580</v>
      </c>
      <c r="I38" s="66">
        <v>53960.1</v>
      </c>
      <c r="J38" s="108">
        <f t="shared" si="7"/>
        <v>97.08546239654552</v>
      </c>
      <c r="K38" s="100"/>
      <c r="L38" s="101">
        <f t="shared" si="6"/>
        <v>0.1428943601259016</v>
      </c>
    </row>
    <row r="39" spans="1:12" ht="33.75">
      <c r="A39" s="159"/>
      <c r="B39" s="173"/>
      <c r="C39" s="9">
        <v>6060</v>
      </c>
      <c r="D39" s="9" t="s">
        <v>153</v>
      </c>
      <c r="E39" s="66">
        <v>20326.48</v>
      </c>
      <c r="F39" s="94">
        <v>99.6</v>
      </c>
      <c r="G39" s="66">
        <v>11748</v>
      </c>
      <c r="H39" s="66">
        <v>29168</v>
      </c>
      <c r="I39" s="66">
        <v>29163.1</v>
      </c>
      <c r="J39" s="108">
        <f t="shared" si="7"/>
        <v>99.98320076796489</v>
      </c>
      <c r="K39" s="100"/>
      <c r="L39" s="101">
        <f t="shared" si="6"/>
        <v>0.07722822073694602</v>
      </c>
    </row>
    <row r="40" spans="1:12" ht="22.5" customHeight="1">
      <c r="A40" s="159"/>
      <c r="B40" s="155">
        <v>60014</v>
      </c>
      <c r="C40" s="2"/>
      <c r="D40" s="13" t="s">
        <v>35</v>
      </c>
      <c r="E40" s="69">
        <f>E41+E42+E43+E44</f>
        <v>533695.65</v>
      </c>
      <c r="F40" s="93">
        <v>99.7</v>
      </c>
      <c r="G40" s="69">
        <f>G41+G42+G43+G44</f>
        <v>0</v>
      </c>
      <c r="H40" s="69">
        <f>H41+H42+H43+H44</f>
        <v>0</v>
      </c>
      <c r="I40" s="69">
        <f>I41+I42+I43+I44</f>
        <v>0</v>
      </c>
      <c r="J40" s="98"/>
      <c r="K40" s="91">
        <f t="shared" si="1"/>
        <v>0</v>
      </c>
      <c r="L40" s="101">
        <f aca="true" t="shared" si="8" ref="L40:L45">(I40/$I$803)*100</f>
        <v>0</v>
      </c>
    </row>
    <row r="41" spans="1:12" ht="24" customHeight="1">
      <c r="A41" s="159"/>
      <c r="B41" s="173"/>
      <c r="C41" s="9">
        <v>4210</v>
      </c>
      <c r="D41" s="14" t="s">
        <v>122</v>
      </c>
      <c r="E41" s="66">
        <v>23368.81</v>
      </c>
      <c r="F41" s="94">
        <v>97.4</v>
      </c>
      <c r="G41" s="66"/>
      <c r="H41" s="66">
        <v>0</v>
      </c>
      <c r="I41" s="66">
        <v>0</v>
      </c>
      <c r="J41" s="98"/>
      <c r="K41" s="100">
        <f t="shared" si="1"/>
        <v>0</v>
      </c>
      <c r="L41" s="101">
        <f t="shared" si="8"/>
        <v>0</v>
      </c>
    </row>
    <row r="42" spans="1:12" ht="22.5" customHeight="1">
      <c r="A42" s="159"/>
      <c r="B42" s="173"/>
      <c r="C42" s="9" t="s">
        <v>16</v>
      </c>
      <c r="D42" s="14" t="s">
        <v>17</v>
      </c>
      <c r="E42" s="66">
        <v>18809</v>
      </c>
      <c r="F42" s="94">
        <v>96</v>
      </c>
      <c r="G42" s="66"/>
      <c r="H42" s="66">
        <v>0</v>
      </c>
      <c r="I42" s="66"/>
      <c r="J42" s="100"/>
      <c r="K42" s="100">
        <f t="shared" si="1"/>
        <v>0</v>
      </c>
      <c r="L42" s="101">
        <f t="shared" si="8"/>
        <v>0</v>
      </c>
    </row>
    <row r="43" spans="1:12" ht="15.75" customHeight="1">
      <c r="A43" s="159"/>
      <c r="B43" s="173"/>
      <c r="C43" s="9" t="s">
        <v>18</v>
      </c>
      <c r="D43" s="14" t="s">
        <v>19</v>
      </c>
      <c r="E43" s="66">
        <v>30115.44</v>
      </c>
      <c r="F43" s="133">
        <v>99</v>
      </c>
      <c r="G43" s="66"/>
      <c r="H43" s="66">
        <v>0</v>
      </c>
      <c r="I43" s="66">
        <v>0</v>
      </c>
      <c r="J43" s="105"/>
      <c r="K43" s="100">
        <f t="shared" si="1"/>
        <v>0</v>
      </c>
      <c r="L43" s="101">
        <f t="shared" si="8"/>
        <v>0</v>
      </c>
    </row>
    <row r="44" spans="1:12" ht="101.25">
      <c r="A44" s="159"/>
      <c r="B44" s="174"/>
      <c r="C44" s="9">
        <v>6620</v>
      </c>
      <c r="D44" s="14" t="s">
        <v>196</v>
      </c>
      <c r="E44" s="66">
        <v>461402.4</v>
      </c>
      <c r="F44" s="133">
        <v>100</v>
      </c>
      <c r="G44" s="66"/>
      <c r="H44" s="66">
        <v>0</v>
      </c>
      <c r="I44" s="66">
        <v>0</v>
      </c>
      <c r="J44" s="105"/>
      <c r="K44" s="100">
        <f t="shared" si="1"/>
        <v>0</v>
      </c>
      <c r="L44" s="101">
        <f t="shared" si="8"/>
        <v>0</v>
      </c>
    </row>
    <row r="45" spans="1:12" ht="23.25" customHeight="1">
      <c r="A45" s="159"/>
      <c r="B45" s="155" t="s">
        <v>36</v>
      </c>
      <c r="C45" s="2"/>
      <c r="D45" s="13" t="s">
        <v>121</v>
      </c>
      <c r="E45" s="69">
        <f>E46+E47+E48+E49+E50+E51+E52+E54+E56+E59+E55+E58+E61+E60+E62+E53+E57+E63</f>
        <v>3098793.67</v>
      </c>
      <c r="F45" s="93">
        <v>98.3</v>
      </c>
      <c r="G45" s="69">
        <f>G46+G47+G48+G49+G50+G51+G52+G54+G56+G59+G55+G58+G61+G60+G62+G53+G57+G63</f>
        <v>6368985.7299999995</v>
      </c>
      <c r="H45" s="69">
        <f>H46+H47+H48+H49+H50+H51+H52+H54+H56+H59+H55+H58+H61+H60+H62+H53+H57+H63</f>
        <v>4589308.1</v>
      </c>
      <c r="I45" s="69">
        <f>I46+I47+I48+I49+I50+I51+I52+I54+I56+I59+I55+I58+I61+I60+I62+I53+I57+I63</f>
        <v>4219005.989999999</v>
      </c>
      <c r="J45" s="98">
        <f aca="true" t="shared" si="9" ref="J45:J53">(I45/H45)*100</f>
        <v>91.93119960719133</v>
      </c>
      <c r="K45" s="91">
        <f t="shared" si="1"/>
        <v>136.14994863468917</v>
      </c>
      <c r="L45" s="98">
        <f t="shared" si="8"/>
        <v>11.172554559913637</v>
      </c>
    </row>
    <row r="46" spans="1:12" ht="33.75" customHeight="1">
      <c r="A46" s="159"/>
      <c r="B46" s="173"/>
      <c r="C46" s="9" t="s">
        <v>37</v>
      </c>
      <c r="D46" s="14" t="s">
        <v>111</v>
      </c>
      <c r="E46" s="66">
        <v>5989.14</v>
      </c>
      <c r="F46" s="94">
        <v>100</v>
      </c>
      <c r="G46" s="66">
        <v>5000</v>
      </c>
      <c r="H46" s="66">
        <v>4800</v>
      </c>
      <c r="I46" s="66">
        <v>4542.59</v>
      </c>
      <c r="J46" s="100">
        <f t="shared" si="9"/>
        <v>94.63729166666667</v>
      </c>
      <c r="K46" s="100">
        <f t="shared" si="1"/>
        <v>75.84711661440541</v>
      </c>
      <c r="L46" s="109">
        <f aca="true" t="shared" si="10" ref="L46:L55">(I46/$I$803)*100</f>
        <v>0.012029453084118067</v>
      </c>
    </row>
    <row r="47" spans="1:12" ht="21.75" customHeight="1">
      <c r="A47" s="159"/>
      <c r="B47" s="173"/>
      <c r="C47" s="9" t="s">
        <v>38</v>
      </c>
      <c r="D47" s="14" t="s">
        <v>55</v>
      </c>
      <c r="E47" s="66">
        <v>56041.8</v>
      </c>
      <c r="F47" s="94">
        <v>95</v>
      </c>
      <c r="G47" s="66">
        <v>33000</v>
      </c>
      <c r="H47" s="66">
        <v>70630</v>
      </c>
      <c r="I47" s="66">
        <v>64044.02</v>
      </c>
      <c r="J47" s="100">
        <f t="shared" si="9"/>
        <v>90.6753787342489</v>
      </c>
      <c r="K47" s="100">
        <f t="shared" si="1"/>
        <v>114.2790203027026</v>
      </c>
      <c r="L47" s="109">
        <f t="shared" si="10"/>
        <v>0.16959807816869213</v>
      </c>
    </row>
    <row r="48" spans="1:12" ht="21" customHeight="1">
      <c r="A48" s="159"/>
      <c r="B48" s="173"/>
      <c r="C48" s="9" t="s">
        <v>39</v>
      </c>
      <c r="D48" s="14" t="s">
        <v>56</v>
      </c>
      <c r="E48" s="66">
        <v>10876.21</v>
      </c>
      <c r="F48" s="94">
        <v>100</v>
      </c>
      <c r="G48" s="66">
        <v>12500</v>
      </c>
      <c r="H48" s="66">
        <v>15249</v>
      </c>
      <c r="I48" s="66">
        <v>15248.35</v>
      </c>
      <c r="J48" s="100">
        <f t="shared" si="9"/>
        <v>99.99573742540495</v>
      </c>
      <c r="K48" s="100">
        <f t="shared" si="1"/>
        <v>140.19911347794866</v>
      </c>
      <c r="L48" s="109">
        <f t="shared" si="10"/>
        <v>0.04037989581608988</v>
      </c>
    </row>
    <row r="49" spans="1:12" ht="22.5" customHeight="1">
      <c r="A49" s="159"/>
      <c r="B49" s="173"/>
      <c r="C49" s="9" t="s">
        <v>26</v>
      </c>
      <c r="D49" s="14" t="s">
        <v>193</v>
      </c>
      <c r="E49" s="66">
        <v>8876.65</v>
      </c>
      <c r="F49" s="94">
        <v>82</v>
      </c>
      <c r="G49" s="66">
        <v>8900</v>
      </c>
      <c r="H49" s="66">
        <v>15325</v>
      </c>
      <c r="I49" s="66">
        <v>13448.92</v>
      </c>
      <c r="J49" s="100">
        <f t="shared" si="9"/>
        <v>87.75804241435563</v>
      </c>
      <c r="K49" s="100">
        <f t="shared" si="1"/>
        <v>151.5089588977824</v>
      </c>
      <c r="L49" s="109">
        <f t="shared" si="10"/>
        <v>0.03561473788566812</v>
      </c>
    </row>
    <row r="50" spans="1:12" ht="14.25" customHeight="1">
      <c r="A50" s="159"/>
      <c r="B50" s="173"/>
      <c r="C50" s="9" t="s">
        <v>27</v>
      </c>
      <c r="D50" s="14" t="s">
        <v>60</v>
      </c>
      <c r="E50" s="66">
        <v>2512.28</v>
      </c>
      <c r="F50" s="94">
        <v>100</v>
      </c>
      <c r="G50" s="66">
        <v>2000</v>
      </c>
      <c r="H50" s="66">
        <v>3500</v>
      </c>
      <c r="I50" s="66">
        <v>2531.81</v>
      </c>
      <c r="J50" s="100">
        <f t="shared" si="9"/>
        <v>72.33742857142857</v>
      </c>
      <c r="K50" s="100">
        <f t="shared" si="1"/>
        <v>100.77738150206186</v>
      </c>
      <c r="L50" s="109">
        <f t="shared" si="10"/>
        <v>0.006704608959404428</v>
      </c>
    </row>
    <row r="51" spans="1:12" ht="24" customHeight="1">
      <c r="A51" s="159"/>
      <c r="B51" s="173"/>
      <c r="C51" s="9" t="s">
        <v>28</v>
      </c>
      <c r="D51" s="14" t="s">
        <v>29</v>
      </c>
      <c r="E51" s="66">
        <v>12704</v>
      </c>
      <c r="F51" s="94">
        <v>100</v>
      </c>
      <c r="G51" s="66">
        <v>5000</v>
      </c>
      <c r="H51" s="66">
        <v>5000</v>
      </c>
      <c r="I51" s="66">
        <v>4822.4</v>
      </c>
      <c r="J51" s="101">
        <f t="shared" si="9"/>
        <v>96.448</v>
      </c>
      <c r="K51" s="100">
        <f t="shared" si="1"/>
        <v>37.959697732997476</v>
      </c>
      <c r="L51" s="109">
        <f t="shared" si="10"/>
        <v>0.01277043152757589</v>
      </c>
    </row>
    <row r="52" spans="1:12" ht="24" customHeight="1">
      <c r="A52" s="159"/>
      <c r="B52" s="173"/>
      <c r="C52" s="9" t="s">
        <v>30</v>
      </c>
      <c r="D52" s="12" t="s">
        <v>14</v>
      </c>
      <c r="E52" s="66">
        <v>117018.09</v>
      </c>
      <c r="F52" s="94">
        <v>95.3</v>
      </c>
      <c r="G52" s="66">
        <v>102513.07</v>
      </c>
      <c r="H52" s="66">
        <v>217937.27</v>
      </c>
      <c r="I52" s="66">
        <v>217776.43</v>
      </c>
      <c r="J52" s="101">
        <f t="shared" si="9"/>
        <v>99.926198947064</v>
      </c>
      <c r="K52" s="100">
        <f t="shared" si="1"/>
        <v>186.10492616996225</v>
      </c>
      <c r="L52" s="98">
        <f t="shared" si="10"/>
        <v>0.5767043355248266</v>
      </c>
    </row>
    <row r="53" spans="1:12" ht="9" customHeight="1">
      <c r="A53" s="159"/>
      <c r="B53" s="173"/>
      <c r="C53" s="9">
        <v>4260</v>
      </c>
      <c r="D53" s="12" t="s">
        <v>15</v>
      </c>
      <c r="E53" s="66">
        <v>2800.89</v>
      </c>
      <c r="F53" s="94">
        <v>96.5</v>
      </c>
      <c r="G53" s="66">
        <v>3200</v>
      </c>
      <c r="H53" s="66">
        <v>3200</v>
      </c>
      <c r="I53" s="66">
        <v>2634.5</v>
      </c>
      <c r="J53" s="101">
        <f t="shared" si="9"/>
        <v>82.328125</v>
      </c>
      <c r="K53" s="100">
        <f t="shared" si="1"/>
        <v>94.05938826587263</v>
      </c>
      <c r="L53" s="98">
        <f t="shared" si="10"/>
        <v>0.006976547333153344</v>
      </c>
    </row>
    <row r="54" spans="1:12" ht="20.25" customHeight="1">
      <c r="A54" s="159"/>
      <c r="B54" s="173"/>
      <c r="C54" s="9" t="s">
        <v>16</v>
      </c>
      <c r="D54" s="14" t="s">
        <v>17</v>
      </c>
      <c r="E54" s="66">
        <v>92589.14</v>
      </c>
      <c r="F54" s="94">
        <v>82.6</v>
      </c>
      <c r="G54" s="66">
        <v>67000</v>
      </c>
      <c r="H54" s="66">
        <v>138500</v>
      </c>
      <c r="I54" s="66">
        <v>122485.41</v>
      </c>
      <c r="J54" s="101">
        <f aca="true" t="shared" si="11" ref="J54:J63">(I54/H54)*100</f>
        <v>88.437119133574</v>
      </c>
      <c r="K54" s="100">
        <f t="shared" si="1"/>
        <v>132.28917559877974</v>
      </c>
      <c r="L54" s="98">
        <f t="shared" si="10"/>
        <v>0.32435955987310455</v>
      </c>
    </row>
    <row r="55" spans="1:12" ht="22.5" customHeight="1">
      <c r="A55" s="159"/>
      <c r="B55" s="173"/>
      <c r="C55" s="9">
        <v>4280</v>
      </c>
      <c r="D55" s="14" t="s">
        <v>63</v>
      </c>
      <c r="E55" s="66">
        <v>840</v>
      </c>
      <c r="F55" s="94">
        <v>93.3</v>
      </c>
      <c r="G55" s="66">
        <v>1000</v>
      </c>
      <c r="H55" s="66">
        <v>300</v>
      </c>
      <c r="I55" s="66">
        <v>220</v>
      </c>
      <c r="J55" s="101">
        <f t="shared" si="11"/>
        <v>73.33333333333333</v>
      </c>
      <c r="K55" s="100">
        <f t="shared" si="1"/>
        <v>26.190476190476193</v>
      </c>
      <c r="L55" s="101">
        <f t="shared" si="10"/>
        <v>0.0005825926791777323</v>
      </c>
    </row>
    <row r="56" spans="1:12" ht="20.25" customHeight="1">
      <c r="A56" s="159"/>
      <c r="B56" s="173"/>
      <c r="C56" s="9" t="s">
        <v>18</v>
      </c>
      <c r="D56" s="14" t="s">
        <v>19</v>
      </c>
      <c r="E56" s="66">
        <v>121520.32</v>
      </c>
      <c r="F56" s="94">
        <v>98.2</v>
      </c>
      <c r="G56" s="66">
        <v>131500</v>
      </c>
      <c r="H56" s="66">
        <v>79700</v>
      </c>
      <c r="I56" s="66">
        <v>54577.78</v>
      </c>
      <c r="J56" s="101">
        <f t="shared" si="11"/>
        <v>68.47902132998746</v>
      </c>
      <c r="K56" s="100">
        <f t="shared" si="1"/>
        <v>44.912472251554306</v>
      </c>
      <c r="L56" s="101">
        <f aca="true" t="shared" si="12" ref="L56:L71">(I56/$I$803)*100</f>
        <v>0.1445300685171493</v>
      </c>
    </row>
    <row r="57" spans="1:12" ht="11.25" customHeight="1">
      <c r="A57" s="159"/>
      <c r="B57" s="173"/>
      <c r="C57" s="9">
        <v>4430</v>
      </c>
      <c r="D57" s="14" t="s">
        <v>32</v>
      </c>
      <c r="E57" s="66"/>
      <c r="F57" s="94">
        <v>0</v>
      </c>
      <c r="G57" s="66">
        <v>0</v>
      </c>
      <c r="H57" s="66"/>
      <c r="I57" s="66"/>
      <c r="J57" s="101"/>
      <c r="K57" s="100"/>
      <c r="L57" s="101">
        <f t="shared" si="12"/>
        <v>0</v>
      </c>
    </row>
    <row r="58" spans="1:12" ht="45.75" customHeight="1">
      <c r="A58" s="159"/>
      <c r="B58" s="173"/>
      <c r="C58" s="9">
        <v>4520</v>
      </c>
      <c r="D58" s="14" t="s">
        <v>42</v>
      </c>
      <c r="E58" s="66">
        <v>246.13</v>
      </c>
      <c r="F58" s="94">
        <v>49.2</v>
      </c>
      <c r="G58" s="66">
        <v>600</v>
      </c>
      <c r="H58" s="66">
        <v>600</v>
      </c>
      <c r="I58" s="66">
        <v>377.03</v>
      </c>
      <c r="J58" s="101">
        <f t="shared" si="11"/>
        <v>62.83833333333333</v>
      </c>
      <c r="K58" s="100">
        <f t="shared" si="1"/>
        <v>153.18327712997194</v>
      </c>
      <c r="L58" s="101">
        <f t="shared" si="12"/>
        <v>0.0009984314446835473</v>
      </c>
    </row>
    <row r="59" spans="1:12" ht="22.5" customHeight="1">
      <c r="A59" s="159"/>
      <c r="B59" s="173"/>
      <c r="C59" s="9" t="s">
        <v>43</v>
      </c>
      <c r="D59" s="14" t="s">
        <v>154</v>
      </c>
      <c r="E59" s="66">
        <v>119528.45</v>
      </c>
      <c r="F59" s="94">
        <v>99.5</v>
      </c>
      <c r="G59" s="66">
        <v>3159492.81</v>
      </c>
      <c r="H59" s="66">
        <v>3662697.66</v>
      </c>
      <c r="I59" s="66">
        <v>3475869.85</v>
      </c>
      <c r="J59" s="101">
        <f t="shared" si="11"/>
        <v>94.8991746700709</v>
      </c>
      <c r="K59" s="100">
        <f t="shared" si="1"/>
        <v>2907.985379213066</v>
      </c>
      <c r="L59" s="101">
        <f t="shared" si="12"/>
        <v>9.204619674475465</v>
      </c>
    </row>
    <row r="60" spans="1:12" ht="23.25" customHeight="1">
      <c r="A60" s="159"/>
      <c r="B60" s="173"/>
      <c r="C60" s="9">
        <v>6057</v>
      </c>
      <c r="D60" s="14" t="s">
        <v>154</v>
      </c>
      <c r="E60" s="66">
        <v>1492432</v>
      </c>
      <c r="F60" s="94">
        <v>100</v>
      </c>
      <c r="G60" s="66">
        <v>2190020</v>
      </c>
      <c r="H60" s="66">
        <v>49035</v>
      </c>
      <c r="I60" s="66">
        <v>0</v>
      </c>
      <c r="J60" s="101">
        <f t="shared" si="11"/>
        <v>0</v>
      </c>
      <c r="K60" s="100"/>
      <c r="L60" s="101">
        <f t="shared" si="12"/>
        <v>0</v>
      </c>
    </row>
    <row r="61" spans="1:12" ht="22.5" customHeight="1">
      <c r="A61" s="159"/>
      <c r="B61" s="173"/>
      <c r="C61" s="9">
        <v>6059</v>
      </c>
      <c r="D61" s="14" t="s">
        <v>154</v>
      </c>
      <c r="E61" s="66">
        <v>930336.17</v>
      </c>
      <c r="F61" s="94">
        <v>98.3</v>
      </c>
      <c r="G61" s="66">
        <v>577232</v>
      </c>
      <c r="H61" s="66">
        <v>168147</v>
      </c>
      <c r="I61" s="66">
        <v>90862.55</v>
      </c>
      <c r="J61" s="101">
        <f t="shared" si="11"/>
        <v>54.03756831819777</v>
      </c>
      <c r="K61" s="100">
        <f t="shared" si="1"/>
        <v>9.76663629019175</v>
      </c>
      <c r="L61" s="101">
        <f t="shared" si="12"/>
        <v>0.2406175292791848</v>
      </c>
    </row>
    <row r="62" spans="1:12" ht="33" customHeight="1">
      <c r="A62" s="160"/>
      <c r="B62" s="174"/>
      <c r="C62" s="9">
        <v>6060</v>
      </c>
      <c r="D62" s="9" t="s">
        <v>153</v>
      </c>
      <c r="E62" s="66">
        <v>81724.73</v>
      </c>
      <c r="F62" s="94">
        <v>97.2</v>
      </c>
      <c r="G62" s="66">
        <v>70027.85</v>
      </c>
      <c r="H62" s="66">
        <v>154687.17</v>
      </c>
      <c r="I62" s="66">
        <v>149564.35</v>
      </c>
      <c r="J62" s="101">
        <f t="shared" si="11"/>
        <v>96.68827091477593</v>
      </c>
      <c r="K62" s="100">
        <f t="shared" si="1"/>
        <v>183.00990410124328</v>
      </c>
      <c r="L62" s="101">
        <f t="shared" si="12"/>
        <v>0.3960686153453457</v>
      </c>
    </row>
    <row r="63" spans="1:12" ht="33" customHeight="1">
      <c r="A63" s="161"/>
      <c r="B63" s="57"/>
      <c r="C63" s="9">
        <v>6069</v>
      </c>
      <c r="D63" s="9" t="s">
        <v>153</v>
      </c>
      <c r="E63" s="66">
        <v>42757.67</v>
      </c>
      <c r="F63" s="94">
        <v>97</v>
      </c>
      <c r="G63" s="66">
        <v>0</v>
      </c>
      <c r="H63" s="66">
        <v>0</v>
      </c>
      <c r="I63" s="66">
        <v>0</v>
      </c>
      <c r="J63" s="101" t="e">
        <f t="shared" si="11"/>
        <v>#DIV/0!</v>
      </c>
      <c r="K63" s="100"/>
      <c r="L63" s="101">
        <f t="shared" si="12"/>
        <v>0</v>
      </c>
    </row>
    <row r="64" spans="1:12" ht="21">
      <c r="A64" s="165" t="s">
        <v>20</v>
      </c>
      <c r="B64" s="2"/>
      <c r="C64" s="2"/>
      <c r="D64" s="2" t="s">
        <v>44</v>
      </c>
      <c r="E64" s="69">
        <f>E68+E71</f>
        <v>317866.1</v>
      </c>
      <c r="F64" s="93">
        <v>89.1</v>
      </c>
      <c r="G64" s="69">
        <f>G68+G71</f>
        <v>538468</v>
      </c>
      <c r="H64" s="69">
        <f>H68+H71</f>
        <v>638676.15</v>
      </c>
      <c r="I64" s="69">
        <f>I68+I71</f>
        <v>564790.18</v>
      </c>
      <c r="J64" s="98">
        <f aca="true" t="shared" si="13" ref="J64:J71">(I64/H64)*100</f>
        <v>88.4313873314355</v>
      </c>
      <c r="K64" s="91">
        <f t="shared" si="1"/>
        <v>177.68179116930057</v>
      </c>
      <c r="L64" s="98">
        <f t="shared" si="12"/>
        <v>1.4956482915430622</v>
      </c>
    </row>
    <row r="65" spans="1:12" ht="11.25">
      <c r="A65" s="159"/>
      <c r="B65" s="2"/>
      <c r="C65" s="2"/>
      <c r="D65" s="40" t="s">
        <v>8</v>
      </c>
      <c r="E65" s="68">
        <f>E68+E72+E73+E75+E76+E77+E78+E74</f>
        <v>50355.060000000005</v>
      </c>
      <c r="F65" s="134">
        <v>78.7</v>
      </c>
      <c r="G65" s="68">
        <f>G68+G72+G73+G75+G76+G77+G78+G74</f>
        <v>48838</v>
      </c>
      <c r="H65" s="68">
        <f>H68+H72+H73+H75+H76+H77+H78+H74</f>
        <v>63155.5</v>
      </c>
      <c r="I65" s="68">
        <f>I68+I72+I73+I75+I76+I77+I78+I74</f>
        <v>61277.18000000001</v>
      </c>
      <c r="J65" s="108">
        <f t="shared" si="13"/>
        <v>97.02588056463809</v>
      </c>
      <c r="K65" s="100">
        <f t="shared" si="1"/>
        <v>121.69021345620482</v>
      </c>
      <c r="L65" s="98">
        <f t="shared" si="12"/>
        <v>0.16227107485752798</v>
      </c>
    </row>
    <row r="66" spans="1:12" ht="11.25">
      <c r="A66" s="159"/>
      <c r="B66" s="2"/>
      <c r="C66" s="2"/>
      <c r="D66" s="40" t="s">
        <v>119</v>
      </c>
      <c r="E66" s="68">
        <f>E67+E84</f>
        <v>267511.04000000004</v>
      </c>
      <c r="F66" s="134">
        <v>91.4</v>
      </c>
      <c r="G66" s="68">
        <f>G67+G84</f>
        <v>489630</v>
      </c>
      <c r="H66" s="68">
        <f>H67+H84</f>
        <v>575520.65</v>
      </c>
      <c r="I66" s="68">
        <f>I67+I84</f>
        <v>503513</v>
      </c>
      <c r="J66" s="108">
        <f t="shared" si="13"/>
        <v>87.48825954377136</v>
      </c>
      <c r="K66" s="100">
        <f t="shared" si="1"/>
        <v>188.2213907882082</v>
      </c>
      <c r="L66" s="98">
        <f t="shared" si="12"/>
        <v>1.333377216685534</v>
      </c>
    </row>
    <row r="67" spans="1:12" ht="11.25">
      <c r="A67" s="159"/>
      <c r="B67" s="2"/>
      <c r="C67" s="2"/>
      <c r="D67" s="40" t="s">
        <v>9</v>
      </c>
      <c r="E67" s="68">
        <f>E79+E82+E80+E81+E83</f>
        <v>262511.04000000004</v>
      </c>
      <c r="F67" s="134">
        <v>91.2</v>
      </c>
      <c r="G67" s="68">
        <f>G79+G82+G80+G81+G83</f>
        <v>489630</v>
      </c>
      <c r="H67" s="68">
        <f>H79+H82+H80+H81+H83</f>
        <v>575520.65</v>
      </c>
      <c r="I67" s="68">
        <f>I79+I82+I80+I81+I83</f>
        <v>503513</v>
      </c>
      <c r="J67" s="108">
        <f t="shared" si="13"/>
        <v>87.48825954377136</v>
      </c>
      <c r="K67" s="100">
        <f t="shared" si="1"/>
        <v>191.80640936091675</v>
      </c>
      <c r="L67" s="98">
        <f t="shared" si="12"/>
        <v>1.333377216685534</v>
      </c>
    </row>
    <row r="68" spans="1:12" ht="30.75" customHeight="1">
      <c r="A68" s="159"/>
      <c r="B68" s="155" t="s">
        <v>45</v>
      </c>
      <c r="C68" s="2"/>
      <c r="D68" s="2" t="s">
        <v>197</v>
      </c>
      <c r="E68" s="69">
        <f>E70+E69</f>
        <v>0</v>
      </c>
      <c r="F68" s="93">
        <v>0</v>
      </c>
      <c r="G68" s="69">
        <f>G70+G69</f>
        <v>0</v>
      </c>
      <c r="H68" s="69">
        <f>H70+H69</f>
        <v>0</v>
      </c>
      <c r="I68" s="69">
        <f>I70+I69</f>
        <v>0</v>
      </c>
      <c r="J68" s="98"/>
      <c r="K68" s="91"/>
      <c r="L68" s="110">
        <f t="shared" si="12"/>
        <v>0</v>
      </c>
    </row>
    <row r="69" spans="1:12" ht="22.5">
      <c r="A69" s="159"/>
      <c r="B69" s="156"/>
      <c r="C69" s="9">
        <v>4210</v>
      </c>
      <c r="D69" s="9" t="s">
        <v>14</v>
      </c>
      <c r="E69" s="66"/>
      <c r="F69" s="94"/>
      <c r="G69" s="66"/>
      <c r="H69" s="66"/>
      <c r="I69" s="66"/>
      <c r="J69" s="101"/>
      <c r="K69" s="100"/>
      <c r="L69" s="111"/>
    </row>
    <row r="70" spans="1:12" ht="12.75" customHeight="1">
      <c r="A70" s="159"/>
      <c r="B70" s="167"/>
      <c r="C70" s="9">
        <v>4300</v>
      </c>
      <c r="D70" s="9" t="s">
        <v>19</v>
      </c>
      <c r="E70" s="66"/>
      <c r="F70" s="94">
        <v>0</v>
      </c>
      <c r="G70" s="66"/>
      <c r="H70" s="66">
        <v>0</v>
      </c>
      <c r="I70" s="66"/>
      <c r="J70" s="101"/>
      <c r="K70" s="100"/>
      <c r="L70" s="110">
        <f t="shared" si="12"/>
        <v>0</v>
      </c>
    </row>
    <row r="71" spans="1:12" ht="20.25" customHeight="1">
      <c r="A71" s="159"/>
      <c r="B71" s="155">
        <v>70005</v>
      </c>
      <c r="C71" s="9"/>
      <c r="D71" s="2" t="s">
        <v>198</v>
      </c>
      <c r="E71" s="69">
        <f>E72+E73+E75+E76+E79+E82+E77+E78+E80+E81+E74+E83+E84</f>
        <v>317866.1</v>
      </c>
      <c r="F71" s="93">
        <v>89.1</v>
      </c>
      <c r="G71" s="69">
        <f>G72+G73+G75+G76+G79+G82+G77+G78+G80+G81+G74+G83+G84</f>
        <v>538468</v>
      </c>
      <c r="H71" s="69">
        <f>H72+H73+H75+H76+H79+H82+H77+H78+H80+H81+H74+H83+H84</f>
        <v>638676.15</v>
      </c>
      <c r="I71" s="69">
        <f>I72+I73+I75+I76+I79+I82+I77+I78+I80+I81+I74+I83+I84</f>
        <v>564790.18</v>
      </c>
      <c r="J71" s="98">
        <f t="shared" si="13"/>
        <v>88.4313873314355</v>
      </c>
      <c r="K71" s="91">
        <f t="shared" si="1"/>
        <v>177.68179116930057</v>
      </c>
      <c r="L71" s="98">
        <f t="shared" si="12"/>
        <v>1.4956482915430622</v>
      </c>
    </row>
    <row r="72" spans="1:12" ht="23.25" customHeight="1">
      <c r="A72" s="159"/>
      <c r="B72" s="156"/>
      <c r="C72" s="9" t="s">
        <v>30</v>
      </c>
      <c r="D72" s="9" t="s">
        <v>14</v>
      </c>
      <c r="E72" s="66">
        <v>4018.54</v>
      </c>
      <c r="F72" s="94">
        <v>50</v>
      </c>
      <c r="G72" s="66">
        <v>8438</v>
      </c>
      <c r="H72" s="66">
        <v>1562</v>
      </c>
      <c r="I72" s="66">
        <v>1466.43</v>
      </c>
      <c r="J72" s="100">
        <f aca="true" t="shared" si="14" ref="J72:J79">(I72/H72)*100</f>
        <v>93.88156209987196</v>
      </c>
      <c r="K72" s="100">
        <f t="shared" si="1"/>
        <v>36.49161138124792</v>
      </c>
      <c r="L72" s="109">
        <f aca="true" t="shared" si="15" ref="L72:L81">(I72/$I$803)*100</f>
        <v>0.003883324466030009</v>
      </c>
    </row>
    <row r="73" spans="1:12" ht="12.75" customHeight="1">
      <c r="A73" s="159"/>
      <c r="B73" s="156"/>
      <c r="C73" s="9" t="s">
        <v>31</v>
      </c>
      <c r="D73" s="9" t="s">
        <v>15</v>
      </c>
      <c r="E73" s="66">
        <v>554.09</v>
      </c>
      <c r="F73" s="94">
        <v>55.4</v>
      </c>
      <c r="G73" s="66">
        <v>1000</v>
      </c>
      <c r="H73" s="66">
        <v>600</v>
      </c>
      <c r="I73" s="66">
        <v>564.01</v>
      </c>
      <c r="J73" s="101">
        <f t="shared" si="14"/>
        <v>94.00166666666667</v>
      </c>
      <c r="K73" s="100">
        <f t="shared" si="1"/>
        <v>101.79032287173564</v>
      </c>
      <c r="L73" s="109">
        <f t="shared" si="15"/>
        <v>0.0014935822590137853</v>
      </c>
    </row>
    <row r="74" spans="1:12" ht="22.5" customHeight="1">
      <c r="A74" s="159"/>
      <c r="B74" s="156"/>
      <c r="C74" s="9">
        <v>4270</v>
      </c>
      <c r="D74" s="9" t="s">
        <v>17</v>
      </c>
      <c r="E74" s="66">
        <v>1659.9</v>
      </c>
      <c r="F74" s="94">
        <v>63.8</v>
      </c>
      <c r="G74" s="66">
        <v>2000</v>
      </c>
      <c r="H74" s="66">
        <v>800</v>
      </c>
      <c r="I74" s="66">
        <v>799.5</v>
      </c>
      <c r="J74" s="101">
        <f t="shared" si="14"/>
        <v>99.9375</v>
      </c>
      <c r="K74" s="100"/>
      <c r="L74" s="109">
        <f t="shared" si="15"/>
        <v>0.002117194759102713</v>
      </c>
    </row>
    <row r="75" spans="1:12" ht="13.5" customHeight="1">
      <c r="A75" s="159"/>
      <c r="B75" s="156"/>
      <c r="C75" s="9" t="s">
        <v>18</v>
      </c>
      <c r="D75" s="9" t="s">
        <v>19</v>
      </c>
      <c r="E75" s="66">
        <v>36588.3</v>
      </c>
      <c r="F75" s="94">
        <v>83.2</v>
      </c>
      <c r="G75" s="66">
        <v>30000</v>
      </c>
      <c r="H75" s="66">
        <v>51093.5</v>
      </c>
      <c r="I75" s="66">
        <v>49874.47</v>
      </c>
      <c r="J75" s="101">
        <f t="shared" si="14"/>
        <v>97.61411921281572</v>
      </c>
      <c r="K75" s="100">
        <f t="shared" si="1"/>
        <v>136.3126190612846</v>
      </c>
      <c r="L75" s="112">
        <f t="shared" si="15"/>
        <v>0.13207500499940653</v>
      </c>
    </row>
    <row r="76" spans="1:12" ht="12.75" customHeight="1">
      <c r="A76" s="159"/>
      <c r="B76" s="156"/>
      <c r="C76" s="9" t="s">
        <v>46</v>
      </c>
      <c r="D76" s="9" t="s">
        <v>32</v>
      </c>
      <c r="E76" s="66">
        <v>1294.3</v>
      </c>
      <c r="F76" s="94">
        <v>71.9</v>
      </c>
      <c r="G76" s="66">
        <v>600</v>
      </c>
      <c r="H76" s="66">
        <v>3100</v>
      </c>
      <c r="I76" s="66">
        <v>3080.89</v>
      </c>
      <c r="J76" s="101">
        <f t="shared" si="14"/>
        <v>99.38354838709677</v>
      </c>
      <c r="K76" s="100">
        <f t="shared" si="1"/>
        <v>238.0352313992119</v>
      </c>
      <c r="L76" s="109">
        <f t="shared" si="15"/>
        <v>0.00815865436069038</v>
      </c>
    </row>
    <row r="77" spans="1:12" ht="42.75" customHeight="1">
      <c r="A77" s="159"/>
      <c r="B77" s="156"/>
      <c r="C77" s="9">
        <v>4520</v>
      </c>
      <c r="D77" s="14" t="s">
        <v>42</v>
      </c>
      <c r="E77" s="66">
        <v>277.67</v>
      </c>
      <c r="F77" s="94">
        <v>92.6</v>
      </c>
      <c r="G77" s="66">
        <v>300</v>
      </c>
      <c r="H77" s="66">
        <v>300</v>
      </c>
      <c r="I77" s="66">
        <v>166.66</v>
      </c>
      <c r="J77" s="101">
        <f t="shared" si="14"/>
        <v>55.553333333333335</v>
      </c>
      <c r="K77" s="100">
        <f t="shared" si="1"/>
        <v>60.02088810458457</v>
      </c>
      <c r="L77" s="109">
        <f t="shared" si="15"/>
        <v>0.00044134043596254935</v>
      </c>
    </row>
    <row r="78" spans="1:12" ht="31.5" customHeight="1">
      <c r="A78" s="159"/>
      <c r="B78" s="156"/>
      <c r="C78" s="9">
        <v>4610</v>
      </c>
      <c r="D78" s="9" t="s">
        <v>123</v>
      </c>
      <c r="E78" s="66">
        <v>5962.26</v>
      </c>
      <c r="F78" s="94">
        <v>94.6</v>
      </c>
      <c r="G78" s="66">
        <v>6500</v>
      </c>
      <c r="H78" s="66">
        <v>5700</v>
      </c>
      <c r="I78" s="66">
        <v>5325.22</v>
      </c>
      <c r="J78" s="101">
        <f t="shared" si="14"/>
        <v>93.42491228070176</v>
      </c>
      <c r="K78" s="100"/>
      <c r="L78" s="101">
        <f t="shared" si="15"/>
        <v>0.014101973577322017</v>
      </c>
    </row>
    <row r="79" spans="1:12" ht="22.5" customHeight="1">
      <c r="A79" s="159"/>
      <c r="B79" s="156"/>
      <c r="C79" s="9" t="s">
        <v>43</v>
      </c>
      <c r="D79" s="9" t="s">
        <v>154</v>
      </c>
      <c r="E79" s="66">
        <v>29676.69</v>
      </c>
      <c r="F79" s="94">
        <v>84.1</v>
      </c>
      <c r="G79" s="66">
        <v>432900</v>
      </c>
      <c r="H79" s="66">
        <v>187700</v>
      </c>
      <c r="I79" s="66">
        <v>148460.47</v>
      </c>
      <c r="J79" s="101">
        <f t="shared" si="14"/>
        <v>79.09454981353224</v>
      </c>
      <c r="K79" s="100">
        <f>(I79/E79)*100</f>
        <v>500.2595302912825</v>
      </c>
      <c r="L79" s="101">
        <f t="shared" si="15"/>
        <v>0.3931453771331152</v>
      </c>
    </row>
    <row r="80" spans="1:12" ht="21.75" customHeight="1">
      <c r="A80" s="159"/>
      <c r="B80" s="156"/>
      <c r="C80" s="9">
        <v>6057</v>
      </c>
      <c r="D80" s="9" t="s">
        <v>154</v>
      </c>
      <c r="E80" s="66">
        <v>85680</v>
      </c>
      <c r="F80" s="94">
        <v>86.3</v>
      </c>
      <c r="G80" s="66">
        <v>12726</v>
      </c>
      <c r="H80" s="66">
        <v>0</v>
      </c>
      <c r="I80" s="66">
        <v>0</v>
      </c>
      <c r="J80" s="101"/>
      <c r="K80" s="100"/>
      <c r="L80" s="101">
        <f t="shared" si="15"/>
        <v>0</v>
      </c>
    </row>
    <row r="81" spans="1:12" ht="24.75" customHeight="1">
      <c r="A81" s="159"/>
      <c r="B81" s="156"/>
      <c r="C81" s="9">
        <v>6059</v>
      </c>
      <c r="D81" s="9" t="s">
        <v>154</v>
      </c>
      <c r="E81" s="66">
        <v>114053.1</v>
      </c>
      <c r="F81" s="94">
        <v>96</v>
      </c>
      <c r="G81" s="66">
        <v>7274</v>
      </c>
      <c r="H81" s="66">
        <v>0</v>
      </c>
      <c r="I81" s="66">
        <v>0</v>
      </c>
      <c r="J81" s="101"/>
      <c r="K81" s="100"/>
      <c r="L81" s="101">
        <f t="shared" si="15"/>
        <v>0</v>
      </c>
    </row>
    <row r="82" spans="1:12" ht="30.75" customHeight="1">
      <c r="A82" s="159"/>
      <c r="B82" s="156"/>
      <c r="C82" s="9" t="s">
        <v>47</v>
      </c>
      <c r="D82" s="9" t="s">
        <v>153</v>
      </c>
      <c r="E82" s="66">
        <v>33101.25</v>
      </c>
      <c r="F82" s="94">
        <v>96.6</v>
      </c>
      <c r="G82" s="66">
        <v>36730</v>
      </c>
      <c r="H82" s="66">
        <v>387820.65</v>
      </c>
      <c r="I82" s="66">
        <v>355052.53</v>
      </c>
      <c r="J82" s="101">
        <f>(I82/H82)*100</f>
        <v>91.55070262504073</v>
      </c>
      <c r="K82" s="100">
        <f>(I82/E82)*100</f>
        <v>1072.6257467618293</v>
      </c>
      <c r="L82" s="101">
        <f aca="true" t="shared" si="16" ref="L82:L90">(I82/$I$803)*100</f>
        <v>0.940231839552419</v>
      </c>
    </row>
    <row r="83" spans="1:12" ht="33.75">
      <c r="A83" s="160"/>
      <c r="B83" s="173"/>
      <c r="C83" s="9">
        <v>6069</v>
      </c>
      <c r="D83" s="9" t="s">
        <v>144</v>
      </c>
      <c r="E83" s="66"/>
      <c r="F83" s="94">
        <v>0</v>
      </c>
      <c r="G83" s="66"/>
      <c r="H83" s="66"/>
      <c r="I83" s="66"/>
      <c r="J83" s="101"/>
      <c r="K83" s="100"/>
      <c r="L83" s="101">
        <f t="shared" si="16"/>
        <v>0</v>
      </c>
    </row>
    <row r="84" spans="1:12" ht="101.25" customHeight="1">
      <c r="A84" s="161"/>
      <c r="B84" s="174"/>
      <c r="C84" s="9">
        <v>6300</v>
      </c>
      <c r="D84" s="9" t="s">
        <v>199</v>
      </c>
      <c r="E84" s="66">
        <v>5000</v>
      </c>
      <c r="F84" s="94">
        <v>100</v>
      </c>
      <c r="G84" s="66"/>
      <c r="H84" s="66"/>
      <c r="I84" s="66"/>
      <c r="J84" s="101"/>
      <c r="K84" s="100"/>
      <c r="L84" s="101">
        <f t="shared" si="16"/>
        <v>0</v>
      </c>
    </row>
    <row r="85" spans="1:12" ht="21">
      <c r="A85" s="183" t="s">
        <v>48</v>
      </c>
      <c r="B85" s="2"/>
      <c r="C85" s="2"/>
      <c r="D85" s="2" t="s">
        <v>49</v>
      </c>
      <c r="E85" s="63">
        <f>E88+E90</f>
        <v>39504.19</v>
      </c>
      <c r="F85" s="128">
        <v>95.7</v>
      </c>
      <c r="G85" s="63">
        <f>G88+G90</f>
        <v>33300</v>
      </c>
      <c r="H85" s="63">
        <f>H88+H90</f>
        <v>33900</v>
      </c>
      <c r="I85" s="63">
        <f>I88+I90</f>
        <v>25021.41</v>
      </c>
      <c r="J85" s="107">
        <f aca="true" t="shared" si="17" ref="J85:J92">(I85/H85)*100</f>
        <v>73.80946902654867</v>
      </c>
      <c r="K85" s="91">
        <f aca="true" t="shared" si="18" ref="K85:K169">(I85/E85)*100</f>
        <v>63.33862306757839</v>
      </c>
      <c r="L85" s="111">
        <f t="shared" si="16"/>
        <v>0.06626041040320228</v>
      </c>
    </row>
    <row r="86" spans="1:12" ht="11.25">
      <c r="A86" s="183"/>
      <c r="B86" s="38"/>
      <c r="C86" s="2"/>
      <c r="D86" s="9" t="s">
        <v>12</v>
      </c>
      <c r="E86" s="63">
        <f>E85-E87</f>
        <v>39504.19</v>
      </c>
      <c r="F86" s="128">
        <v>95.7</v>
      </c>
      <c r="G86" s="63">
        <f>G85-G87</f>
        <v>33300</v>
      </c>
      <c r="H86" s="63">
        <f>H85-H87</f>
        <v>33900</v>
      </c>
      <c r="I86" s="63">
        <f>I85-I87</f>
        <v>25021.41</v>
      </c>
      <c r="J86" s="107">
        <f t="shared" si="17"/>
        <v>73.80946902654867</v>
      </c>
      <c r="K86" s="91">
        <f t="shared" si="18"/>
        <v>63.33862306757839</v>
      </c>
      <c r="L86" s="111">
        <f t="shared" si="16"/>
        <v>0.06626041040320228</v>
      </c>
    </row>
    <row r="87" spans="1:12" ht="11.25">
      <c r="A87" s="183"/>
      <c r="B87" s="38"/>
      <c r="C87" s="2"/>
      <c r="D87" s="9" t="s">
        <v>13</v>
      </c>
      <c r="E87" s="63"/>
      <c r="F87" s="128"/>
      <c r="G87" s="63"/>
      <c r="H87" s="63"/>
      <c r="I87" s="63"/>
      <c r="J87" s="107"/>
      <c r="K87" s="91"/>
      <c r="L87" s="111">
        <f t="shared" si="16"/>
        <v>0</v>
      </c>
    </row>
    <row r="88" spans="1:12" ht="33" customHeight="1">
      <c r="A88" s="154"/>
      <c r="B88" s="155">
        <v>71004</v>
      </c>
      <c r="C88" s="2"/>
      <c r="D88" s="2" t="s">
        <v>50</v>
      </c>
      <c r="E88" s="63">
        <f>E89</f>
        <v>36204.19</v>
      </c>
      <c r="F88" s="128">
        <v>95</v>
      </c>
      <c r="G88" s="63">
        <f>G89</f>
        <v>30000</v>
      </c>
      <c r="H88" s="63">
        <f>H89</f>
        <v>30000</v>
      </c>
      <c r="I88" s="63">
        <f>I89</f>
        <v>21121.41</v>
      </c>
      <c r="J88" s="95">
        <f t="shared" si="17"/>
        <v>70.40469999999999</v>
      </c>
      <c r="K88" s="91">
        <f t="shared" si="18"/>
        <v>58.33968388741745</v>
      </c>
      <c r="L88" s="111">
        <f t="shared" si="16"/>
        <v>0.05593263109050612</v>
      </c>
    </row>
    <row r="89" spans="1:12" ht="22.5">
      <c r="A89" s="154"/>
      <c r="B89" s="175"/>
      <c r="C89" s="9">
        <v>4300</v>
      </c>
      <c r="D89" s="9" t="s">
        <v>19</v>
      </c>
      <c r="E89" s="64">
        <v>36204.19</v>
      </c>
      <c r="F89" s="128">
        <v>95.3</v>
      </c>
      <c r="G89" s="64">
        <v>30000</v>
      </c>
      <c r="H89" s="64">
        <v>30000</v>
      </c>
      <c r="I89" s="64">
        <v>21121.41</v>
      </c>
      <c r="J89" s="109">
        <f t="shared" si="17"/>
        <v>70.40469999999999</v>
      </c>
      <c r="K89" s="100">
        <f t="shared" si="18"/>
        <v>58.33968388741745</v>
      </c>
      <c r="L89" s="111">
        <f t="shared" si="16"/>
        <v>0.05593263109050612</v>
      </c>
    </row>
    <row r="90" spans="1:12" ht="11.25">
      <c r="A90" s="154"/>
      <c r="B90" s="168">
        <v>71035</v>
      </c>
      <c r="C90" s="2"/>
      <c r="D90" s="2" t="s">
        <v>51</v>
      </c>
      <c r="E90" s="63">
        <f>E91+E92</f>
        <v>3300</v>
      </c>
      <c r="F90" s="128">
        <v>100</v>
      </c>
      <c r="G90" s="63">
        <f>G91+G92</f>
        <v>3300</v>
      </c>
      <c r="H90" s="63">
        <f>H91+H92</f>
        <v>3900</v>
      </c>
      <c r="I90" s="63">
        <f>I91+I92</f>
        <v>3900</v>
      </c>
      <c r="J90" s="107">
        <f t="shared" si="17"/>
        <v>100</v>
      </c>
      <c r="K90" s="91">
        <f t="shared" si="18"/>
        <v>118.18181818181819</v>
      </c>
      <c r="L90" s="111">
        <f t="shared" si="16"/>
        <v>0.010327779312696163</v>
      </c>
    </row>
    <row r="91" spans="1:12" ht="20.25" customHeight="1">
      <c r="A91" s="154"/>
      <c r="B91" s="172"/>
      <c r="C91" s="9">
        <v>4210</v>
      </c>
      <c r="D91" s="9" t="s">
        <v>14</v>
      </c>
      <c r="E91" s="64"/>
      <c r="F91" s="128"/>
      <c r="G91" s="64">
        <v>1650</v>
      </c>
      <c r="H91" s="64"/>
      <c r="I91" s="64"/>
      <c r="J91" s="109"/>
      <c r="K91" s="100"/>
      <c r="L91" s="101"/>
    </row>
    <row r="92" spans="1:12" ht="20.25" customHeight="1">
      <c r="A92" s="154"/>
      <c r="B92" s="172"/>
      <c r="C92" s="9">
        <v>4300</v>
      </c>
      <c r="D92" s="9" t="s">
        <v>19</v>
      </c>
      <c r="E92" s="64">
        <v>3300</v>
      </c>
      <c r="F92" s="94">
        <v>100</v>
      </c>
      <c r="G92" s="64">
        <v>1650</v>
      </c>
      <c r="H92" s="64">
        <v>3900</v>
      </c>
      <c r="I92" s="64">
        <v>3900</v>
      </c>
      <c r="J92" s="109">
        <f t="shared" si="17"/>
        <v>100</v>
      </c>
      <c r="K92" s="100">
        <f t="shared" si="18"/>
        <v>118.18181818181819</v>
      </c>
      <c r="L92" s="98">
        <f>(I92/$I$803)*100</f>
        <v>0.010327779312696163</v>
      </c>
    </row>
    <row r="93" spans="1:12" ht="21">
      <c r="A93" s="165" t="s">
        <v>52</v>
      </c>
      <c r="B93" s="16"/>
      <c r="C93" s="2"/>
      <c r="D93" s="2" t="s">
        <v>53</v>
      </c>
      <c r="E93" s="63">
        <f>E96+E104+E109+E163+E135+E142+E144</f>
        <v>3532888</v>
      </c>
      <c r="F93" s="128">
        <v>93.4</v>
      </c>
      <c r="G93" s="63">
        <f>G96+G104+G109+G163+G135+G142+G144</f>
        <v>3771528.12</v>
      </c>
      <c r="H93" s="63">
        <f>H96+H104+H109+H163+H135+H142+H144</f>
        <v>4382777.76</v>
      </c>
      <c r="I93" s="63">
        <f>I96+I104+I109+I163+I135+I142+I144</f>
        <v>4169567.8499999996</v>
      </c>
      <c r="J93" s="107">
        <f aca="true" t="shared" si="19" ref="J93:J102">(I93/H93)*100</f>
        <v>95.13527900168955</v>
      </c>
      <c r="K93" s="91">
        <f t="shared" si="18"/>
        <v>118.02151242835888</v>
      </c>
      <c r="L93" s="98">
        <f>(I93/$I$803)*100</f>
        <v>11.041635021567439</v>
      </c>
    </row>
    <row r="94" spans="1:12" ht="11.25">
      <c r="A94" s="159"/>
      <c r="B94" s="16"/>
      <c r="C94" s="2"/>
      <c r="D94" s="40" t="s">
        <v>8</v>
      </c>
      <c r="E94" s="68">
        <f>E96+E104+E109-E134+E163+E135+E142+E144-E174-E132-E133</f>
        <v>3510795.25</v>
      </c>
      <c r="F94" s="134">
        <v>93.6</v>
      </c>
      <c r="G94" s="68">
        <f>G96+G104+G109-G134+G163+G135+G142+G144-G174-G132-G133</f>
        <v>3756528.12</v>
      </c>
      <c r="H94" s="68">
        <f>H96+H104+H109-H134+H163+H135+H142+H144-H174-H132-H133</f>
        <v>4352777.76</v>
      </c>
      <c r="I94" s="68">
        <f>I96+I104+I109-I134+I163+I135+I142+I144-I174-I132-I133</f>
        <v>4151267.8499999996</v>
      </c>
      <c r="J94" s="101">
        <f t="shared" si="19"/>
        <v>95.37054448651658</v>
      </c>
      <c r="K94" s="100">
        <f t="shared" si="18"/>
        <v>118.2429493716559</v>
      </c>
      <c r="L94" s="101">
        <f>(I94/$I$803)*100</f>
        <v>10.99317390325402</v>
      </c>
    </row>
    <row r="95" spans="1:12" ht="11.25">
      <c r="A95" s="159"/>
      <c r="B95" s="16"/>
      <c r="C95" s="2"/>
      <c r="D95" s="40" t="s">
        <v>9</v>
      </c>
      <c r="E95" s="68">
        <f>E134+E174+E132+E133</f>
        <v>22092.75</v>
      </c>
      <c r="F95" s="134">
        <v>70</v>
      </c>
      <c r="G95" s="68">
        <f>G134+G174+G132+G133</f>
        <v>15000</v>
      </c>
      <c r="H95" s="68">
        <f>H134+H174+H132+H133</f>
        <v>30000</v>
      </c>
      <c r="I95" s="68">
        <f>I134+I174+I132+I133</f>
        <v>18300</v>
      </c>
      <c r="J95" s="113">
        <f t="shared" si="19"/>
        <v>61</v>
      </c>
      <c r="K95" s="100">
        <f t="shared" si="18"/>
        <v>82.83260345588485</v>
      </c>
      <c r="L95" s="101"/>
    </row>
    <row r="96" spans="1:12" ht="22.5" customHeight="1">
      <c r="A96" s="159"/>
      <c r="B96" s="158">
        <v>75011</v>
      </c>
      <c r="C96" s="2"/>
      <c r="D96" s="2" t="s">
        <v>54</v>
      </c>
      <c r="E96" s="63">
        <f>E97+E98+E99+E100+E103+E101+E102</f>
        <v>154316.59</v>
      </c>
      <c r="F96" s="128">
        <v>88.8</v>
      </c>
      <c r="G96" s="63">
        <f>G97+G98+G99+G100+G103+G101+G102</f>
        <v>178700</v>
      </c>
      <c r="H96" s="63">
        <f>H97+H98+H99+H100+H103+H101+H102</f>
        <v>183626.00000000003</v>
      </c>
      <c r="I96" s="63">
        <f>I97+I98+I99+I100+I103+I101+I102</f>
        <v>171814.69999999998</v>
      </c>
      <c r="J96" s="107">
        <f t="shared" si="19"/>
        <v>93.56774095171704</v>
      </c>
      <c r="K96" s="91">
        <f t="shared" si="18"/>
        <v>111.3390984080195</v>
      </c>
      <c r="L96" s="98">
        <f>(I96/$I$803)*100</f>
        <v>0.4549908472505378</v>
      </c>
    </row>
    <row r="97" spans="1:12" ht="22.5">
      <c r="A97" s="159"/>
      <c r="B97" s="159"/>
      <c r="C97" s="9" t="s">
        <v>38</v>
      </c>
      <c r="D97" s="9" t="s">
        <v>55</v>
      </c>
      <c r="E97" s="64">
        <v>114905.11</v>
      </c>
      <c r="F97" s="135">
        <v>93</v>
      </c>
      <c r="G97" s="64">
        <v>130000</v>
      </c>
      <c r="H97" s="64">
        <v>130988.57</v>
      </c>
      <c r="I97" s="64">
        <v>125451.63</v>
      </c>
      <c r="J97" s="114">
        <f t="shared" si="19"/>
        <v>95.77295942691794</v>
      </c>
      <c r="K97" s="100">
        <f t="shared" si="18"/>
        <v>109.17846038352863</v>
      </c>
      <c r="L97" s="109">
        <f aca="true" t="shared" si="20" ref="L97:L106">(I97/$I$803)*100</f>
        <v>0.3322145510405162</v>
      </c>
    </row>
    <row r="98" spans="1:12" ht="20.25" customHeight="1">
      <c r="A98" s="159"/>
      <c r="B98" s="159"/>
      <c r="C98" s="9">
        <v>4040</v>
      </c>
      <c r="D98" s="9" t="s">
        <v>56</v>
      </c>
      <c r="E98" s="64">
        <v>8923.64</v>
      </c>
      <c r="F98" s="135">
        <v>93.9</v>
      </c>
      <c r="G98" s="64">
        <v>11000</v>
      </c>
      <c r="H98" s="64">
        <v>11000</v>
      </c>
      <c r="I98" s="64">
        <v>9455.85</v>
      </c>
      <c r="J98" s="109">
        <f t="shared" si="19"/>
        <v>85.96227272727273</v>
      </c>
      <c r="K98" s="100">
        <f t="shared" si="18"/>
        <v>105.96404606192094</v>
      </c>
      <c r="L98" s="109">
        <f t="shared" si="20"/>
        <v>0.02504049538819436</v>
      </c>
    </row>
    <row r="99" spans="1:12" ht="21" customHeight="1">
      <c r="A99" s="159"/>
      <c r="B99" s="159"/>
      <c r="C99" s="9">
        <v>4110</v>
      </c>
      <c r="D99" s="9" t="s">
        <v>200</v>
      </c>
      <c r="E99" s="64">
        <v>21001.23</v>
      </c>
      <c r="F99" s="135">
        <v>79.6</v>
      </c>
      <c r="G99" s="64">
        <v>25000</v>
      </c>
      <c r="H99" s="64">
        <v>26670.01</v>
      </c>
      <c r="I99" s="64">
        <v>23427.18</v>
      </c>
      <c r="J99" s="109">
        <f t="shared" si="19"/>
        <v>87.84091194566483</v>
      </c>
      <c r="K99" s="100">
        <f t="shared" si="18"/>
        <v>111.55146627126126</v>
      </c>
      <c r="L99" s="109">
        <f t="shared" si="20"/>
        <v>0.06203865255354085</v>
      </c>
    </row>
    <row r="100" spans="1:12" ht="12.75" customHeight="1">
      <c r="A100" s="159"/>
      <c r="B100" s="159"/>
      <c r="C100" s="9">
        <v>4120</v>
      </c>
      <c r="D100" s="9" t="s">
        <v>60</v>
      </c>
      <c r="E100" s="64">
        <v>1081.56</v>
      </c>
      <c r="F100" s="135">
        <v>31</v>
      </c>
      <c r="G100" s="64">
        <v>2000</v>
      </c>
      <c r="H100" s="64">
        <v>2259.42</v>
      </c>
      <c r="I100" s="64">
        <v>1206.02</v>
      </c>
      <c r="J100" s="114">
        <f t="shared" si="19"/>
        <v>53.377415442901274</v>
      </c>
      <c r="K100" s="100">
        <f t="shared" si="18"/>
        <v>111.50745219867599</v>
      </c>
      <c r="L100" s="109">
        <f t="shared" si="20"/>
        <v>0.0031937201042814937</v>
      </c>
    </row>
    <row r="101" spans="1:12" ht="20.25" customHeight="1">
      <c r="A101" s="159"/>
      <c r="B101" s="159"/>
      <c r="C101" s="9">
        <v>4210</v>
      </c>
      <c r="D101" s="9" t="s">
        <v>14</v>
      </c>
      <c r="E101" s="64">
        <v>3864.53</v>
      </c>
      <c r="F101" s="135">
        <v>96.6</v>
      </c>
      <c r="G101" s="64">
        <v>4500</v>
      </c>
      <c r="H101" s="64">
        <v>7146</v>
      </c>
      <c r="I101" s="64">
        <v>6798.62</v>
      </c>
      <c r="J101" s="109">
        <f t="shared" si="19"/>
        <v>95.13881891967534</v>
      </c>
      <c r="K101" s="100">
        <f t="shared" si="18"/>
        <v>175.9235922608959</v>
      </c>
      <c r="L101" s="109">
        <f t="shared" si="20"/>
        <v>0.018003755638687793</v>
      </c>
    </row>
    <row r="102" spans="1:12" ht="16.5" customHeight="1">
      <c r="A102" s="159"/>
      <c r="B102" s="159"/>
      <c r="C102" s="9">
        <v>4300</v>
      </c>
      <c r="D102" s="9" t="s">
        <v>19</v>
      </c>
      <c r="E102" s="64">
        <v>1540.52</v>
      </c>
      <c r="F102" s="135">
        <v>38.5</v>
      </c>
      <c r="G102" s="64">
        <v>3000</v>
      </c>
      <c r="H102" s="64">
        <v>2362</v>
      </c>
      <c r="I102" s="64">
        <v>2275.4</v>
      </c>
      <c r="J102" s="109">
        <f t="shared" si="19"/>
        <v>96.33361558001694</v>
      </c>
      <c r="K102" s="100">
        <f t="shared" si="18"/>
        <v>147.70337288707708</v>
      </c>
      <c r="L102" s="109">
        <f t="shared" si="20"/>
        <v>0.006025597191822782</v>
      </c>
    </row>
    <row r="103" spans="1:12" ht="33.75">
      <c r="A103" s="159"/>
      <c r="B103" s="159"/>
      <c r="C103" s="9">
        <v>4440</v>
      </c>
      <c r="D103" s="9" t="s">
        <v>114</v>
      </c>
      <c r="E103" s="64">
        <v>3000</v>
      </c>
      <c r="F103" s="135">
        <v>100</v>
      </c>
      <c r="G103" s="64">
        <v>3200</v>
      </c>
      <c r="H103" s="64">
        <v>3200</v>
      </c>
      <c r="I103" s="64">
        <v>3200</v>
      </c>
      <c r="J103" s="114">
        <f>(I103/H103)*100</f>
        <v>100</v>
      </c>
      <c r="K103" s="100">
        <f t="shared" si="18"/>
        <v>106.66666666666667</v>
      </c>
      <c r="L103" s="98">
        <f t="shared" si="20"/>
        <v>0.008474075333494287</v>
      </c>
    </row>
    <row r="104" spans="1:12" ht="31.5">
      <c r="A104" s="159"/>
      <c r="B104" s="158">
        <v>75022</v>
      </c>
      <c r="C104" s="2"/>
      <c r="D104" s="2" t="s">
        <v>201</v>
      </c>
      <c r="E104" s="63">
        <f>E105+E106+E107</f>
        <v>88860.69</v>
      </c>
      <c r="F104" s="128">
        <v>84.7</v>
      </c>
      <c r="G104" s="63">
        <f>G105+G106+G107</f>
        <v>100000</v>
      </c>
      <c r="H104" s="63">
        <f>H105+H106+H107+H108</f>
        <v>112650</v>
      </c>
      <c r="I104" s="63">
        <f>I105+I106+I107+I108</f>
        <v>104203.72</v>
      </c>
      <c r="J104" s="107">
        <f>(I104/H104)*100</f>
        <v>92.50219263204616</v>
      </c>
      <c r="K104" s="91">
        <f t="shared" si="18"/>
        <v>117.26638629522232</v>
      </c>
      <c r="L104" s="98">
        <f t="shared" si="20"/>
        <v>0.27594692915948293</v>
      </c>
    </row>
    <row r="105" spans="1:12" ht="21" customHeight="1">
      <c r="A105" s="159"/>
      <c r="B105" s="159"/>
      <c r="C105" s="9">
        <v>3030</v>
      </c>
      <c r="D105" s="9" t="s">
        <v>57</v>
      </c>
      <c r="E105" s="64">
        <v>79592.2</v>
      </c>
      <c r="F105" s="135">
        <v>86.5</v>
      </c>
      <c r="G105" s="64">
        <v>87000</v>
      </c>
      <c r="H105" s="64">
        <v>87650</v>
      </c>
      <c r="I105" s="64">
        <v>81821.11</v>
      </c>
      <c r="J105" s="109">
        <f aca="true" t="shared" si="21" ref="J105:J174">(I105/H105)*100</f>
        <v>93.34981175128351</v>
      </c>
      <c r="K105" s="100">
        <f t="shared" si="18"/>
        <v>102.80041260324504</v>
      </c>
      <c r="L105" s="101">
        <f t="shared" si="20"/>
        <v>0.21667445312816336</v>
      </c>
    </row>
    <row r="106" spans="1:12" ht="24.75" customHeight="1">
      <c r="A106" s="159"/>
      <c r="B106" s="159"/>
      <c r="C106" s="9">
        <v>4210</v>
      </c>
      <c r="D106" s="9" t="s">
        <v>14</v>
      </c>
      <c r="E106" s="64">
        <v>4638.86</v>
      </c>
      <c r="F106" s="135">
        <v>87.5</v>
      </c>
      <c r="G106" s="64">
        <v>6000</v>
      </c>
      <c r="H106" s="64">
        <v>10100</v>
      </c>
      <c r="I106" s="64">
        <v>8264.21</v>
      </c>
      <c r="J106" s="109">
        <f t="shared" si="21"/>
        <v>81.8238613861386</v>
      </c>
      <c r="K106" s="100">
        <f t="shared" si="18"/>
        <v>178.15174417852663</v>
      </c>
      <c r="L106" s="101">
        <f t="shared" si="20"/>
        <v>0.021884855659942755</v>
      </c>
    </row>
    <row r="107" spans="1:12" ht="20.25" customHeight="1">
      <c r="A107" s="159"/>
      <c r="B107" s="159"/>
      <c r="C107" s="9">
        <v>4300</v>
      </c>
      <c r="D107" s="9" t="s">
        <v>19</v>
      </c>
      <c r="E107" s="64">
        <v>4629.63</v>
      </c>
      <c r="F107" s="135">
        <v>60.9</v>
      </c>
      <c r="G107" s="64">
        <v>7000</v>
      </c>
      <c r="H107" s="64">
        <v>14450</v>
      </c>
      <c r="I107" s="64">
        <v>14118.4</v>
      </c>
      <c r="J107" s="109">
        <f>(I107/H107)*100</f>
        <v>97.70519031141869</v>
      </c>
      <c r="K107" s="100">
        <f>(I107/E107)*100</f>
        <v>304.95741560340673</v>
      </c>
      <c r="L107" s="101">
        <f>(I107/$I$803)*100</f>
        <v>0.037387620371376794</v>
      </c>
    </row>
    <row r="108" spans="1:12" ht="33" customHeight="1">
      <c r="A108" s="159"/>
      <c r="B108" s="159"/>
      <c r="C108" s="8">
        <v>4700</v>
      </c>
      <c r="D108" s="33" t="s">
        <v>161</v>
      </c>
      <c r="E108" s="34"/>
      <c r="F108" s="133"/>
      <c r="G108" s="34"/>
      <c r="H108" s="115">
        <v>450</v>
      </c>
      <c r="I108" s="34">
        <v>0</v>
      </c>
      <c r="J108" s="34">
        <f>(I108/H108)*100</f>
        <v>0</v>
      </c>
      <c r="K108" s="34"/>
      <c r="L108" s="34">
        <f>(I108/$I$803)*100</f>
        <v>0</v>
      </c>
    </row>
    <row r="109" spans="1:12" ht="31.5">
      <c r="A109" s="159"/>
      <c r="B109" s="158">
        <v>75023</v>
      </c>
      <c r="C109" s="2"/>
      <c r="D109" s="2" t="s">
        <v>202</v>
      </c>
      <c r="E109" s="61">
        <f>SUM(E110:E134)</f>
        <v>2572349.7399999998</v>
      </c>
      <c r="F109" s="130">
        <v>93.7</v>
      </c>
      <c r="G109" s="61">
        <f>SUM(G110:G134)</f>
        <v>2708989</v>
      </c>
      <c r="H109" s="61">
        <f>SUM(H110:H134)</f>
        <v>3264128.55</v>
      </c>
      <c r="I109" s="61">
        <f>SUM(I110:I134)</f>
        <v>3100456.1</v>
      </c>
      <c r="J109" s="98">
        <f t="shared" si="21"/>
        <v>94.98572291216901</v>
      </c>
      <c r="K109" s="91">
        <f t="shared" si="18"/>
        <v>120.5301150068342</v>
      </c>
      <c r="L109" s="98">
        <f>(I109/$I$803)*100</f>
        <v>8.210468299872469</v>
      </c>
    </row>
    <row r="110" spans="1:12" ht="31.5" customHeight="1">
      <c r="A110" s="159"/>
      <c r="B110" s="159"/>
      <c r="C110" s="9" t="s">
        <v>37</v>
      </c>
      <c r="D110" s="9" t="s">
        <v>111</v>
      </c>
      <c r="E110" s="64">
        <v>6760.03</v>
      </c>
      <c r="F110" s="135">
        <v>67.6</v>
      </c>
      <c r="G110" s="64">
        <v>8000</v>
      </c>
      <c r="H110" s="72">
        <v>12600</v>
      </c>
      <c r="I110" s="64">
        <v>12596.86</v>
      </c>
      <c r="J110" s="109">
        <f t="shared" si="21"/>
        <v>99.97507936507937</v>
      </c>
      <c r="K110" s="100">
        <f t="shared" si="18"/>
        <v>186.34325587312483</v>
      </c>
      <c r="L110" s="101">
        <f aca="true" t="shared" si="22" ref="L110:L117">(I110/$I$803)*100</f>
        <v>0.03335835643921277</v>
      </c>
    </row>
    <row r="111" spans="1:12" ht="21.75" customHeight="1">
      <c r="A111" s="159"/>
      <c r="B111" s="159"/>
      <c r="C111" s="9" t="s">
        <v>38</v>
      </c>
      <c r="D111" s="9" t="s">
        <v>55</v>
      </c>
      <c r="E111" s="64">
        <v>1671610.48</v>
      </c>
      <c r="F111" s="135">
        <v>96.1</v>
      </c>
      <c r="G111" s="64">
        <v>1800000</v>
      </c>
      <c r="H111" s="72">
        <v>2071600</v>
      </c>
      <c r="I111" s="64">
        <v>2016724.77</v>
      </c>
      <c r="J111" s="109">
        <f t="shared" si="21"/>
        <v>97.35107018729484</v>
      </c>
      <c r="K111" s="100">
        <f t="shared" si="18"/>
        <v>120.64561655535924</v>
      </c>
      <c r="L111" s="101">
        <f t="shared" si="22"/>
        <v>5.340586758719981</v>
      </c>
    </row>
    <row r="112" spans="1:12" ht="19.5" customHeight="1">
      <c r="A112" s="159"/>
      <c r="B112" s="159"/>
      <c r="C112" s="9" t="s">
        <v>39</v>
      </c>
      <c r="D112" s="9" t="s">
        <v>203</v>
      </c>
      <c r="E112" s="64">
        <v>126192.54</v>
      </c>
      <c r="F112" s="135">
        <v>94.9</v>
      </c>
      <c r="G112" s="64">
        <v>130000</v>
      </c>
      <c r="H112" s="64">
        <v>128000</v>
      </c>
      <c r="I112" s="64">
        <v>127200.81</v>
      </c>
      <c r="J112" s="109">
        <f t="shared" si="21"/>
        <v>99.3756328125</v>
      </c>
      <c r="K112" s="100">
        <f t="shared" si="18"/>
        <v>100.79899334778426</v>
      </c>
      <c r="L112" s="101">
        <f t="shared" si="22"/>
        <v>0.33684663950671667</v>
      </c>
    </row>
    <row r="113" spans="1:12" ht="20.25" customHeight="1">
      <c r="A113" s="159"/>
      <c r="B113" s="159"/>
      <c r="C113" s="9" t="s">
        <v>26</v>
      </c>
      <c r="D113" s="9" t="s">
        <v>204</v>
      </c>
      <c r="E113" s="64">
        <v>296781.41</v>
      </c>
      <c r="F113" s="135">
        <v>89.9</v>
      </c>
      <c r="G113" s="64">
        <v>288884</v>
      </c>
      <c r="H113" s="64">
        <v>380334</v>
      </c>
      <c r="I113" s="64">
        <v>354441.77</v>
      </c>
      <c r="J113" s="109">
        <f t="shared" si="21"/>
        <v>93.19223892683799</v>
      </c>
      <c r="K113" s="100">
        <f t="shared" si="18"/>
        <v>119.42856191700149</v>
      </c>
      <c r="L113" s="101">
        <f t="shared" si="22"/>
        <v>0.9386144563490798</v>
      </c>
    </row>
    <row r="114" spans="1:12" ht="20.25" customHeight="1">
      <c r="A114" s="159"/>
      <c r="B114" s="159"/>
      <c r="C114" s="9" t="s">
        <v>27</v>
      </c>
      <c r="D114" s="9" t="s">
        <v>60</v>
      </c>
      <c r="E114" s="64">
        <v>30360.83</v>
      </c>
      <c r="F114" s="135">
        <v>63.9</v>
      </c>
      <c r="G114" s="64">
        <v>35000</v>
      </c>
      <c r="H114" s="64">
        <v>44000</v>
      </c>
      <c r="I114" s="64">
        <v>37580.05</v>
      </c>
      <c r="J114" s="109">
        <f t="shared" si="21"/>
        <v>85.40920454545456</v>
      </c>
      <c r="K114" s="100">
        <f t="shared" si="18"/>
        <v>123.77807194335597</v>
      </c>
      <c r="L114" s="101">
        <f t="shared" si="22"/>
        <v>0.09951755460515063</v>
      </c>
    </row>
    <row r="115" spans="1:12" ht="45" customHeight="1">
      <c r="A115" s="159"/>
      <c r="B115" s="159"/>
      <c r="C115" s="9" t="s">
        <v>61</v>
      </c>
      <c r="D115" s="9" t="s">
        <v>205</v>
      </c>
      <c r="E115" s="64">
        <v>8887</v>
      </c>
      <c r="F115" s="135">
        <v>83.1</v>
      </c>
      <c r="G115" s="64">
        <v>12000</v>
      </c>
      <c r="H115" s="64">
        <v>12000</v>
      </c>
      <c r="I115" s="64">
        <v>8783</v>
      </c>
      <c r="J115" s="109">
        <f t="shared" si="21"/>
        <v>73.19166666666666</v>
      </c>
      <c r="K115" s="100">
        <f t="shared" si="18"/>
        <v>98.82975132215596</v>
      </c>
      <c r="L115" s="101">
        <f t="shared" si="22"/>
        <v>0.023258688641900102</v>
      </c>
    </row>
    <row r="116" spans="1:12" ht="22.5" customHeight="1">
      <c r="A116" s="159"/>
      <c r="B116" s="159"/>
      <c r="C116" s="9" t="s">
        <v>28</v>
      </c>
      <c r="D116" s="9" t="s">
        <v>29</v>
      </c>
      <c r="E116" s="64">
        <v>7930</v>
      </c>
      <c r="F116" s="135">
        <v>51.5</v>
      </c>
      <c r="G116" s="64">
        <v>13000</v>
      </c>
      <c r="H116" s="64">
        <v>21000</v>
      </c>
      <c r="I116" s="64">
        <v>18211.16</v>
      </c>
      <c r="J116" s="109">
        <f t="shared" si="21"/>
        <v>86.71980952380952</v>
      </c>
      <c r="K116" s="100">
        <f t="shared" si="18"/>
        <v>229.64892812105927</v>
      </c>
      <c r="L116" s="101">
        <f t="shared" si="22"/>
        <v>0.04822585679697432</v>
      </c>
    </row>
    <row r="117" spans="1:12" ht="19.5" customHeight="1">
      <c r="A117" s="159"/>
      <c r="B117" s="159"/>
      <c r="C117" s="9" t="s">
        <v>30</v>
      </c>
      <c r="D117" s="9" t="s">
        <v>14</v>
      </c>
      <c r="E117" s="64">
        <v>123277.22</v>
      </c>
      <c r="F117" s="135">
        <v>93.2</v>
      </c>
      <c r="G117" s="64">
        <v>125000</v>
      </c>
      <c r="H117" s="64">
        <v>102617.55</v>
      </c>
      <c r="I117" s="64">
        <v>100077.83</v>
      </c>
      <c r="J117" s="109">
        <f t="shared" si="21"/>
        <v>97.52506272075293</v>
      </c>
      <c r="K117" s="100">
        <f t="shared" si="18"/>
        <v>81.18112170277688</v>
      </c>
      <c r="L117" s="101">
        <f t="shared" si="22"/>
        <v>0.26502095957269833</v>
      </c>
    </row>
    <row r="118" spans="1:12" ht="15.75" customHeight="1">
      <c r="A118" s="159"/>
      <c r="B118" s="159"/>
      <c r="C118" s="9" t="s">
        <v>31</v>
      </c>
      <c r="D118" s="9" t="s">
        <v>15</v>
      </c>
      <c r="E118" s="64">
        <v>30005.78</v>
      </c>
      <c r="F118" s="135">
        <v>85.7</v>
      </c>
      <c r="G118" s="64">
        <v>32000</v>
      </c>
      <c r="H118" s="64">
        <v>32000</v>
      </c>
      <c r="I118" s="64">
        <v>29494.48</v>
      </c>
      <c r="J118" s="109">
        <f t="shared" si="21"/>
        <v>92.17025</v>
      </c>
      <c r="K118" s="100">
        <f t="shared" si="18"/>
        <v>98.29599497163547</v>
      </c>
      <c r="L118" s="101">
        <f>(I118/$I$803)*100</f>
        <v>0.07810576420070019</v>
      </c>
    </row>
    <row r="119" spans="1:12" ht="18.75" customHeight="1">
      <c r="A119" s="159"/>
      <c r="B119" s="159"/>
      <c r="C119" s="9" t="s">
        <v>16</v>
      </c>
      <c r="D119" s="9" t="s">
        <v>17</v>
      </c>
      <c r="E119" s="64">
        <v>1422.32</v>
      </c>
      <c r="F119" s="135">
        <v>61.8</v>
      </c>
      <c r="G119" s="64">
        <v>2100</v>
      </c>
      <c r="H119" s="64">
        <v>3100</v>
      </c>
      <c r="I119" s="64">
        <v>2636</v>
      </c>
      <c r="J119" s="109">
        <f t="shared" si="21"/>
        <v>85.03225806451613</v>
      </c>
      <c r="K119" s="100">
        <f t="shared" si="18"/>
        <v>185.3310084931661</v>
      </c>
      <c r="L119" s="101">
        <f>(I119/$I$803)*100</f>
        <v>0.006980519555965919</v>
      </c>
    </row>
    <row r="120" spans="1:12" ht="21" customHeight="1">
      <c r="A120" s="159"/>
      <c r="B120" s="159"/>
      <c r="C120" s="9" t="s">
        <v>62</v>
      </c>
      <c r="D120" s="9" t="s">
        <v>63</v>
      </c>
      <c r="E120" s="64">
        <v>1480</v>
      </c>
      <c r="F120" s="135">
        <v>87.1</v>
      </c>
      <c r="G120" s="64">
        <v>1500</v>
      </c>
      <c r="H120" s="64">
        <v>1500</v>
      </c>
      <c r="I120" s="64">
        <v>1225</v>
      </c>
      <c r="J120" s="109">
        <f>(I120/H120)*100</f>
        <v>81.66666666666667</v>
      </c>
      <c r="K120" s="100">
        <f t="shared" si="18"/>
        <v>82.77027027027027</v>
      </c>
      <c r="L120" s="101">
        <f>(I120/$I$803)*100</f>
        <v>0.0032439819636032818</v>
      </c>
    </row>
    <row r="121" spans="1:12" ht="19.5" customHeight="1">
      <c r="A121" s="159"/>
      <c r="B121" s="159"/>
      <c r="C121" s="9" t="s">
        <v>18</v>
      </c>
      <c r="D121" s="9" t="s">
        <v>19</v>
      </c>
      <c r="E121" s="64">
        <v>146911.41</v>
      </c>
      <c r="F121" s="135">
        <v>95</v>
      </c>
      <c r="G121" s="64">
        <v>110000</v>
      </c>
      <c r="H121" s="64">
        <v>276550</v>
      </c>
      <c r="I121" s="64">
        <v>233411.69</v>
      </c>
      <c r="J121" s="114">
        <f t="shared" si="21"/>
        <v>84.40126197794251</v>
      </c>
      <c r="K121" s="100">
        <f t="shared" si="18"/>
        <v>158.87921162828673</v>
      </c>
      <c r="L121" s="101">
        <f>(I121/$I$803)*100</f>
        <v>0.6181088264931922</v>
      </c>
    </row>
    <row r="122" spans="1:12" ht="33" customHeight="1">
      <c r="A122" s="159"/>
      <c r="B122" s="159"/>
      <c r="C122" s="9">
        <v>4360</v>
      </c>
      <c r="D122" s="9" t="s">
        <v>206</v>
      </c>
      <c r="E122" s="64">
        <v>16862.6</v>
      </c>
      <c r="F122" s="135">
        <v>84.7</v>
      </c>
      <c r="G122" s="64">
        <v>26400</v>
      </c>
      <c r="H122" s="64">
        <v>30450</v>
      </c>
      <c r="I122" s="64">
        <v>26011.79</v>
      </c>
      <c r="J122" s="109">
        <f t="shared" si="21"/>
        <v>85.42459770114942</v>
      </c>
      <c r="K122" s="100">
        <f t="shared" si="18"/>
        <v>154.25729128366922</v>
      </c>
      <c r="L122" s="101">
        <f>(I122/$I$803)*100</f>
        <v>0.06888308375594793</v>
      </c>
    </row>
    <row r="123" spans="1:12" ht="32.25" customHeight="1">
      <c r="A123" s="159"/>
      <c r="B123" s="159"/>
      <c r="C123" s="9">
        <v>4380</v>
      </c>
      <c r="D123" s="9" t="s">
        <v>132</v>
      </c>
      <c r="E123" s="64"/>
      <c r="F123" s="135">
        <v>0</v>
      </c>
      <c r="G123" s="64">
        <v>13000</v>
      </c>
      <c r="H123" s="64">
        <v>0</v>
      </c>
      <c r="I123" s="64"/>
      <c r="J123" s="109" t="e">
        <f t="shared" si="21"/>
        <v>#DIV/0!</v>
      </c>
      <c r="K123" s="100" t="e">
        <f t="shared" si="18"/>
        <v>#DIV/0!</v>
      </c>
      <c r="L123" s="101"/>
    </row>
    <row r="124" spans="1:12" ht="20.25" customHeight="1">
      <c r="A124" s="159"/>
      <c r="B124" s="159"/>
      <c r="C124" s="9" t="s">
        <v>64</v>
      </c>
      <c r="D124" s="9" t="s">
        <v>58</v>
      </c>
      <c r="E124" s="64">
        <v>11688.26</v>
      </c>
      <c r="F124" s="135">
        <v>97.4</v>
      </c>
      <c r="G124" s="64">
        <v>21000</v>
      </c>
      <c r="H124" s="64">
        <v>18000</v>
      </c>
      <c r="I124" s="64">
        <v>16829.04</v>
      </c>
      <c r="J124" s="109">
        <f t="shared" si="21"/>
        <v>93.49466666666667</v>
      </c>
      <c r="K124" s="100">
        <f t="shared" si="18"/>
        <v>143.982423388939</v>
      </c>
      <c r="L124" s="101">
        <f aca="true" t="shared" si="23" ref="L124:L132">(I124/$I$803)*100</f>
        <v>0.04456579773449647</v>
      </c>
    </row>
    <row r="125" spans="1:12" ht="14.25" customHeight="1">
      <c r="A125" s="159"/>
      <c r="B125" s="159"/>
      <c r="C125" s="9" t="s">
        <v>46</v>
      </c>
      <c r="D125" s="9" t="s">
        <v>65</v>
      </c>
      <c r="E125" s="64">
        <v>15179.69</v>
      </c>
      <c r="F125" s="135">
        <v>88.3</v>
      </c>
      <c r="G125" s="64">
        <v>49000</v>
      </c>
      <c r="H125" s="64">
        <v>15300</v>
      </c>
      <c r="I125" s="64">
        <v>15274.25</v>
      </c>
      <c r="J125" s="109">
        <f t="shared" si="21"/>
        <v>99.83169934640523</v>
      </c>
      <c r="K125" s="100">
        <f t="shared" si="18"/>
        <v>100.62293762257333</v>
      </c>
      <c r="L125" s="101">
        <f t="shared" si="23"/>
        <v>0.04044848286332035</v>
      </c>
    </row>
    <row r="126" spans="1:12" ht="34.5" customHeight="1">
      <c r="A126" s="159"/>
      <c r="B126" s="159"/>
      <c r="C126" s="9" t="s">
        <v>40</v>
      </c>
      <c r="D126" s="9" t="s">
        <v>114</v>
      </c>
      <c r="E126" s="64">
        <v>47000</v>
      </c>
      <c r="F126" s="135">
        <v>100</v>
      </c>
      <c r="G126" s="64">
        <v>5600</v>
      </c>
      <c r="H126" s="64">
        <v>49000</v>
      </c>
      <c r="I126" s="64">
        <v>49000</v>
      </c>
      <c r="J126" s="114">
        <f t="shared" si="21"/>
        <v>100</v>
      </c>
      <c r="K126" s="100">
        <f t="shared" si="18"/>
        <v>104.25531914893618</v>
      </c>
      <c r="L126" s="101">
        <f t="shared" si="23"/>
        <v>0.12975927854413127</v>
      </c>
    </row>
    <row r="127" spans="1:12" ht="47.25" customHeight="1">
      <c r="A127" s="159"/>
      <c r="B127" s="159"/>
      <c r="C127" s="9">
        <v>4500</v>
      </c>
      <c r="D127" s="9" t="s">
        <v>175</v>
      </c>
      <c r="E127" s="64">
        <v>29</v>
      </c>
      <c r="F127" s="135">
        <v>29</v>
      </c>
      <c r="G127" s="64">
        <v>0</v>
      </c>
      <c r="H127" s="64">
        <v>22</v>
      </c>
      <c r="I127" s="64">
        <v>21</v>
      </c>
      <c r="J127" s="114">
        <f t="shared" si="21"/>
        <v>95.45454545454545</v>
      </c>
      <c r="K127" s="100"/>
      <c r="L127" s="101">
        <f t="shared" si="23"/>
        <v>5.561111937605626E-05</v>
      </c>
    </row>
    <row r="128" spans="1:12" ht="48.75" customHeight="1">
      <c r="A128" s="159"/>
      <c r="B128" s="159"/>
      <c r="C128" s="9">
        <v>4520</v>
      </c>
      <c r="D128" s="9" t="s">
        <v>42</v>
      </c>
      <c r="E128" s="64">
        <v>4800</v>
      </c>
      <c r="F128" s="135">
        <v>92</v>
      </c>
      <c r="G128" s="64">
        <v>0</v>
      </c>
      <c r="H128" s="64">
        <v>5600</v>
      </c>
      <c r="I128" s="64">
        <v>4800</v>
      </c>
      <c r="J128" s="114">
        <f t="shared" si="21"/>
        <v>85.71428571428571</v>
      </c>
      <c r="K128" s="100">
        <f t="shared" si="18"/>
        <v>100</v>
      </c>
      <c r="L128" s="101">
        <f t="shared" si="23"/>
        <v>0.012711113000241431</v>
      </c>
    </row>
    <row r="129" spans="1:12" ht="21.75" customHeight="1">
      <c r="A129" s="159"/>
      <c r="B129" s="159"/>
      <c r="C129" s="9" t="s">
        <v>66</v>
      </c>
      <c r="D129" s="9" t="s">
        <v>155</v>
      </c>
      <c r="E129" s="64"/>
      <c r="F129" s="135">
        <v>0</v>
      </c>
      <c r="G129" s="64">
        <v>5</v>
      </c>
      <c r="H129" s="64">
        <v>5</v>
      </c>
      <c r="I129" s="64">
        <v>1.21</v>
      </c>
      <c r="J129" s="109">
        <f t="shared" si="21"/>
        <v>24.2</v>
      </c>
      <c r="K129" s="100"/>
      <c r="L129" s="101">
        <f t="shared" si="23"/>
        <v>3.2042597354775277E-06</v>
      </c>
    </row>
    <row r="130" spans="1:12" ht="31.5" customHeight="1">
      <c r="A130" s="159"/>
      <c r="B130" s="159"/>
      <c r="C130" s="9">
        <v>4610</v>
      </c>
      <c r="D130" s="9" t="s">
        <v>123</v>
      </c>
      <c r="E130" s="64">
        <v>2994</v>
      </c>
      <c r="F130" s="135">
        <v>99.8</v>
      </c>
      <c r="G130" s="64">
        <v>3500</v>
      </c>
      <c r="H130" s="64">
        <v>10500</v>
      </c>
      <c r="I130" s="64">
        <v>7907.6</v>
      </c>
      <c r="J130" s="109">
        <f t="shared" si="21"/>
        <v>75.3104761904762</v>
      </c>
      <c r="K130" s="100"/>
      <c r="L130" s="101">
        <f t="shared" si="23"/>
        <v>0.020940499408481073</v>
      </c>
    </row>
    <row r="131" spans="1:12" ht="32.25" customHeight="1">
      <c r="A131" s="159"/>
      <c r="B131" s="159"/>
      <c r="C131" s="9">
        <v>4700</v>
      </c>
      <c r="D131" s="9" t="s">
        <v>161</v>
      </c>
      <c r="E131" s="64">
        <v>15108.37</v>
      </c>
      <c r="F131" s="135">
        <v>88.9</v>
      </c>
      <c r="G131" s="64">
        <v>18000</v>
      </c>
      <c r="H131" s="64">
        <v>19950</v>
      </c>
      <c r="I131" s="64">
        <v>19927.79</v>
      </c>
      <c r="J131" s="109">
        <f t="shared" si="21"/>
        <v>99.888671679198</v>
      </c>
      <c r="K131" s="100">
        <f t="shared" si="18"/>
        <v>131.8990069742798</v>
      </c>
      <c r="L131" s="101">
        <f t="shared" si="23"/>
        <v>0.05277174802814191</v>
      </c>
    </row>
    <row r="132" spans="1:12" ht="21.75" customHeight="1">
      <c r="A132" s="159"/>
      <c r="B132" s="159"/>
      <c r="C132" s="9">
        <v>6050</v>
      </c>
      <c r="D132" s="9" t="s">
        <v>154</v>
      </c>
      <c r="E132" s="64">
        <v>2685.96</v>
      </c>
      <c r="F132" s="135">
        <v>89.5</v>
      </c>
      <c r="G132" s="64">
        <v>0</v>
      </c>
      <c r="H132" s="64">
        <v>18300</v>
      </c>
      <c r="I132" s="64">
        <v>18300</v>
      </c>
      <c r="J132" s="109">
        <f t="shared" si="21"/>
        <v>100</v>
      </c>
      <c r="K132" s="100"/>
      <c r="L132" s="101">
        <f t="shared" si="23"/>
        <v>0.048461118313420454</v>
      </c>
    </row>
    <row r="133" spans="1:12" ht="21.75" customHeight="1">
      <c r="A133" s="159"/>
      <c r="B133" s="159"/>
      <c r="C133" s="9">
        <v>6059</v>
      </c>
      <c r="D133" s="9" t="s">
        <v>154</v>
      </c>
      <c r="E133" s="64"/>
      <c r="F133" s="135"/>
      <c r="G133" s="64">
        <v>0</v>
      </c>
      <c r="H133" s="64"/>
      <c r="I133" s="64"/>
      <c r="J133" s="109"/>
      <c r="K133" s="100"/>
      <c r="L133" s="101"/>
    </row>
    <row r="134" spans="1:12" ht="33" customHeight="1">
      <c r="A134" s="159"/>
      <c r="B134" s="159"/>
      <c r="C134" s="9" t="s">
        <v>47</v>
      </c>
      <c r="D134" s="9" t="s">
        <v>153</v>
      </c>
      <c r="E134" s="64">
        <v>4382.84</v>
      </c>
      <c r="F134" s="135">
        <v>51</v>
      </c>
      <c r="G134" s="64">
        <v>15000</v>
      </c>
      <c r="H134" s="64">
        <v>11700</v>
      </c>
      <c r="I134" s="64"/>
      <c r="J134" s="114">
        <f t="shared" si="21"/>
        <v>0</v>
      </c>
      <c r="K134" s="100">
        <f t="shared" si="18"/>
        <v>0</v>
      </c>
      <c r="L134" s="101">
        <f>(I134/$I$803)*100</f>
        <v>0</v>
      </c>
    </row>
    <row r="135" spans="1:12" s="15" customFormat="1" ht="33" customHeight="1">
      <c r="A135" s="159"/>
      <c r="B135" s="158">
        <v>75075</v>
      </c>
      <c r="C135" s="2"/>
      <c r="D135" s="2" t="s">
        <v>176</v>
      </c>
      <c r="E135" s="69">
        <f>E139+E140</f>
        <v>10304.72</v>
      </c>
      <c r="F135" s="93">
        <v>100</v>
      </c>
      <c r="G135" s="69">
        <f>G139+G140</f>
        <v>0</v>
      </c>
      <c r="H135" s="69">
        <f>H136+H137+H138+H139+H140+H141</f>
        <v>73950</v>
      </c>
      <c r="I135" s="69">
        <f>I136+I137+I138+I139+I140+I141</f>
        <v>66601.57</v>
      </c>
      <c r="J135" s="114">
        <f t="shared" si="21"/>
        <v>90.0629749830967</v>
      </c>
      <c r="K135" s="91"/>
      <c r="L135" s="101">
        <f aca="true" t="shared" si="24" ref="L135:L162">(I135/$I$803)*100</f>
        <v>0.17637085047156037</v>
      </c>
    </row>
    <row r="136" spans="1:12" s="15" customFormat="1" ht="24" customHeight="1">
      <c r="A136" s="159"/>
      <c r="B136" s="151"/>
      <c r="C136" s="9" t="s">
        <v>26</v>
      </c>
      <c r="D136" s="9" t="s">
        <v>193</v>
      </c>
      <c r="E136" s="66"/>
      <c r="F136" s="94"/>
      <c r="G136" s="66"/>
      <c r="H136" s="66">
        <v>1000</v>
      </c>
      <c r="I136" s="66">
        <v>995.82</v>
      </c>
      <c r="J136" s="100"/>
      <c r="K136" s="100"/>
      <c r="L136" s="101"/>
    </row>
    <row r="137" spans="1:12" s="15" customFormat="1" ht="22.5" customHeight="1">
      <c r="A137" s="159"/>
      <c r="B137" s="151"/>
      <c r="C137" s="9" t="s">
        <v>27</v>
      </c>
      <c r="D137" s="9" t="s">
        <v>60</v>
      </c>
      <c r="E137" s="69"/>
      <c r="F137" s="93"/>
      <c r="G137" s="69"/>
      <c r="H137" s="66">
        <v>200</v>
      </c>
      <c r="I137" s="66">
        <v>117.45</v>
      </c>
      <c r="J137" s="114"/>
      <c r="K137" s="91"/>
      <c r="L137" s="101"/>
    </row>
    <row r="138" spans="1:12" s="15" customFormat="1" ht="25.5" customHeight="1">
      <c r="A138" s="159"/>
      <c r="B138" s="151"/>
      <c r="C138" s="9" t="s">
        <v>28</v>
      </c>
      <c r="D138" s="9" t="s">
        <v>29</v>
      </c>
      <c r="E138" s="66"/>
      <c r="F138" s="94"/>
      <c r="G138" s="66"/>
      <c r="H138" s="66">
        <v>7150</v>
      </c>
      <c r="I138" s="66">
        <v>7143</v>
      </c>
      <c r="J138" s="100"/>
      <c r="K138" s="100"/>
      <c r="L138" s="101"/>
    </row>
    <row r="139" spans="1:12" ht="22.5">
      <c r="A139" s="159"/>
      <c r="B139" s="160"/>
      <c r="C139" s="9">
        <v>4210</v>
      </c>
      <c r="D139" s="9" t="s">
        <v>14</v>
      </c>
      <c r="E139" s="64">
        <v>10230.71</v>
      </c>
      <c r="F139" s="135">
        <v>100</v>
      </c>
      <c r="G139" s="64"/>
      <c r="H139" s="64">
        <v>30000</v>
      </c>
      <c r="I139" s="64">
        <v>28844.65</v>
      </c>
      <c r="J139" s="114">
        <f t="shared" si="21"/>
        <v>96.14883333333334</v>
      </c>
      <c r="K139" s="100"/>
      <c r="L139" s="101">
        <f t="shared" si="24"/>
        <v>0.07638491783383626</v>
      </c>
    </row>
    <row r="140" spans="1:12" ht="15.75" customHeight="1">
      <c r="A140" s="159"/>
      <c r="B140" s="160"/>
      <c r="C140" s="9">
        <v>4300</v>
      </c>
      <c r="D140" s="9" t="s">
        <v>19</v>
      </c>
      <c r="E140" s="64">
        <v>74.01</v>
      </c>
      <c r="F140" s="135">
        <v>100</v>
      </c>
      <c r="G140" s="64"/>
      <c r="H140" s="64">
        <v>34300</v>
      </c>
      <c r="I140" s="64">
        <v>28270.65</v>
      </c>
      <c r="J140" s="114">
        <f>(I140/H140)*100</f>
        <v>82.42172011661808</v>
      </c>
      <c r="K140" s="100"/>
      <c r="L140" s="101">
        <f>(I140/$I$803)*100</f>
        <v>0.07486488057089072</v>
      </c>
    </row>
    <row r="141" spans="1:9" ht="33.75">
      <c r="A141" s="159"/>
      <c r="B141" s="161"/>
      <c r="C141" s="34">
        <v>4380</v>
      </c>
      <c r="D141" s="17" t="s">
        <v>132</v>
      </c>
      <c r="H141" s="18">
        <v>1300</v>
      </c>
      <c r="I141" s="76">
        <v>1230</v>
      </c>
    </row>
    <row r="142" spans="1:12" s="15" customFormat="1" ht="33" customHeight="1">
      <c r="A142" s="159"/>
      <c r="B142" s="158">
        <v>75078</v>
      </c>
      <c r="C142" s="2"/>
      <c r="D142" s="2" t="s">
        <v>177</v>
      </c>
      <c r="E142" s="69">
        <f>E143</f>
        <v>5000</v>
      </c>
      <c r="F142" s="93">
        <v>100</v>
      </c>
      <c r="G142" s="69">
        <f>G143</f>
        <v>0</v>
      </c>
      <c r="H142" s="69">
        <f>H143</f>
        <v>0</v>
      </c>
      <c r="I142" s="69">
        <f>I143</f>
        <v>0</v>
      </c>
      <c r="J142" s="114"/>
      <c r="K142" s="91"/>
      <c r="L142" s="101">
        <f t="shared" si="24"/>
        <v>0</v>
      </c>
    </row>
    <row r="143" spans="1:12" ht="94.5" customHeight="1">
      <c r="A143" s="159"/>
      <c r="B143" s="161"/>
      <c r="C143" s="9">
        <v>2710</v>
      </c>
      <c r="D143" s="9" t="s">
        <v>178</v>
      </c>
      <c r="E143" s="64">
        <v>5000</v>
      </c>
      <c r="F143" s="135">
        <v>100</v>
      </c>
      <c r="G143" s="64"/>
      <c r="H143" s="64"/>
      <c r="I143" s="64"/>
      <c r="J143" s="114"/>
      <c r="K143" s="100"/>
      <c r="L143" s="101">
        <f t="shared" si="24"/>
        <v>0</v>
      </c>
    </row>
    <row r="144" spans="1:12" s="15" customFormat="1" ht="42">
      <c r="A144" s="159"/>
      <c r="B144" s="181">
        <v>75085</v>
      </c>
      <c r="C144" s="2"/>
      <c r="D144" s="2" t="s">
        <v>168</v>
      </c>
      <c r="E144" s="69">
        <f>SUM(E145:E162)</f>
        <v>527481.2</v>
      </c>
      <c r="F144" s="93">
        <v>96</v>
      </c>
      <c r="G144" s="69">
        <f>SUM(G145:G162)</f>
        <v>637672</v>
      </c>
      <c r="H144" s="69">
        <f>SUM(H145:H162)</f>
        <v>646472</v>
      </c>
      <c r="I144" s="69">
        <f>SUM(I145:I162)</f>
        <v>633459.1100000001</v>
      </c>
      <c r="J144" s="114">
        <f t="shared" si="21"/>
        <v>97.98709147495948</v>
      </c>
      <c r="K144" s="91"/>
      <c r="L144" s="101">
        <f t="shared" si="24"/>
        <v>1.6774938183838266</v>
      </c>
    </row>
    <row r="145" spans="1:12" ht="33" customHeight="1">
      <c r="A145" s="159"/>
      <c r="B145" s="159"/>
      <c r="C145" s="9">
        <v>3020</v>
      </c>
      <c r="D145" s="9" t="s">
        <v>111</v>
      </c>
      <c r="E145" s="64">
        <v>1292.85</v>
      </c>
      <c r="F145" s="135">
        <v>48</v>
      </c>
      <c r="G145" s="64">
        <v>4900</v>
      </c>
      <c r="H145" s="64">
        <v>4900</v>
      </c>
      <c r="I145" s="64">
        <v>2959.75</v>
      </c>
      <c r="J145" s="114">
        <f t="shared" si="21"/>
        <v>60.4030612244898</v>
      </c>
      <c r="K145" s="100"/>
      <c r="L145" s="101">
        <f t="shared" si="24"/>
        <v>0.007837857646346787</v>
      </c>
    </row>
    <row r="146" spans="1:12" ht="22.5">
      <c r="A146" s="159"/>
      <c r="B146" s="159"/>
      <c r="C146" s="9">
        <v>4010</v>
      </c>
      <c r="D146" s="9" t="s">
        <v>55</v>
      </c>
      <c r="E146" s="64">
        <v>393940.92</v>
      </c>
      <c r="F146" s="135">
        <v>99</v>
      </c>
      <c r="G146" s="64">
        <v>443910</v>
      </c>
      <c r="H146" s="64">
        <v>450610</v>
      </c>
      <c r="I146" s="64">
        <v>450591.57</v>
      </c>
      <c r="J146" s="114">
        <f t="shared" si="21"/>
        <v>99.995909988682</v>
      </c>
      <c r="K146" s="100"/>
      <c r="L146" s="101">
        <f t="shared" si="24"/>
        <v>1.1932334090054577</v>
      </c>
    </row>
    <row r="147" spans="1:12" ht="22.5">
      <c r="A147" s="159"/>
      <c r="B147" s="159"/>
      <c r="C147" s="9" t="s">
        <v>39</v>
      </c>
      <c r="D147" s="9" t="s">
        <v>203</v>
      </c>
      <c r="E147" s="64"/>
      <c r="F147" s="135"/>
      <c r="G147" s="64">
        <v>32300</v>
      </c>
      <c r="H147" s="64">
        <v>33445</v>
      </c>
      <c r="I147" s="64">
        <v>33444.39</v>
      </c>
      <c r="J147" s="114"/>
      <c r="K147" s="100"/>
      <c r="L147" s="101"/>
    </row>
    <row r="148" spans="1:12" ht="33.75">
      <c r="A148" s="159"/>
      <c r="B148" s="159"/>
      <c r="C148" s="9">
        <v>4110</v>
      </c>
      <c r="D148" s="9" t="s">
        <v>193</v>
      </c>
      <c r="E148" s="64">
        <v>62797.25</v>
      </c>
      <c r="F148" s="135">
        <v>93</v>
      </c>
      <c r="G148" s="64">
        <v>76982</v>
      </c>
      <c r="H148" s="64">
        <v>77882</v>
      </c>
      <c r="I148" s="64">
        <v>77815.09</v>
      </c>
      <c r="J148" s="114">
        <f t="shared" si="21"/>
        <v>99.91408797925065</v>
      </c>
      <c r="K148" s="100"/>
      <c r="L148" s="101">
        <f t="shared" si="24"/>
        <v>0.2060659171070744</v>
      </c>
    </row>
    <row r="149" spans="1:12" ht="22.5">
      <c r="A149" s="159"/>
      <c r="B149" s="159"/>
      <c r="C149" s="9">
        <v>4120</v>
      </c>
      <c r="D149" s="9" t="s">
        <v>60</v>
      </c>
      <c r="E149" s="64">
        <v>3085.63</v>
      </c>
      <c r="F149" s="135">
        <v>65</v>
      </c>
      <c r="G149" s="64">
        <v>3500</v>
      </c>
      <c r="H149" s="64">
        <v>3555</v>
      </c>
      <c r="I149" s="64">
        <v>3483.97</v>
      </c>
      <c r="J149" s="114">
        <f t="shared" si="21"/>
        <v>98.00196905766525</v>
      </c>
      <c r="K149" s="100"/>
      <c r="L149" s="101">
        <f t="shared" si="24"/>
        <v>0.009226070074885654</v>
      </c>
    </row>
    <row r="150" spans="1:12" ht="45.75" customHeight="1">
      <c r="A150" s="159"/>
      <c r="B150" s="159"/>
      <c r="C150" s="9">
        <v>4140</v>
      </c>
      <c r="D150" s="9" t="s">
        <v>205</v>
      </c>
      <c r="E150" s="64"/>
      <c r="F150" s="135"/>
      <c r="G150" s="64">
        <v>500</v>
      </c>
      <c r="H150" s="64">
        <v>500</v>
      </c>
      <c r="I150" s="64"/>
      <c r="J150" s="114"/>
      <c r="K150" s="100"/>
      <c r="L150" s="101">
        <f t="shared" si="24"/>
        <v>0</v>
      </c>
    </row>
    <row r="151" spans="1:12" ht="22.5">
      <c r="A151" s="159"/>
      <c r="B151" s="159"/>
      <c r="C151" s="9">
        <v>4170</v>
      </c>
      <c r="D151" s="9" t="s">
        <v>29</v>
      </c>
      <c r="E151" s="64"/>
      <c r="F151" s="135"/>
      <c r="G151" s="64">
        <v>1000</v>
      </c>
      <c r="H151" s="64">
        <v>1000</v>
      </c>
      <c r="I151" s="64"/>
      <c r="J151" s="114"/>
      <c r="K151" s="100"/>
      <c r="L151" s="101">
        <f t="shared" si="24"/>
        <v>0</v>
      </c>
    </row>
    <row r="152" spans="1:12" ht="22.5">
      <c r="A152" s="159"/>
      <c r="B152" s="159"/>
      <c r="C152" s="9">
        <v>4210</v>
      </c>
      <c r="D152" s="9" t="s">
        <v>14</v>
      </c>
      <c r="E152" s="64">
        <v>17634.13</v>
      </c>
      <c r="F152" s="135">
        <v>89</v>
      </c>
      <c r="G152" s="64">
        <v>22800</v>
      </c>
      <c r="H152" s="64">
        <v>22800</v>
      </c>
      <c r="I152" s="64">
        <v>15545.63</v>
      </c>
      <c r="J152" s="114">
        <f t="shared" si="21"/>
        <v>68.18258771929824</v>
      </c>
      <c r="K152" s="100"/>
      <c r="L152" s="101">
        <f t="shared" si="24"/>
        <v>0.041167137414571495</v>
      </c>
    </row>
    <row r="153" spans="1:12" ht="11.25">
      <c r="A153" s="159"/>
      <c r="B153" s="159"/>
      <c r="C153" s="9">
        <v>4260</v>
      </c>
      <c r="D153" s="9" t="s">
        <v>15</v>
      </c>
      <c r="E153" s="64">
        <v>5356.97</v>
      </c>
      <c r="F153" s="135">
        <v>92</v>
      </c>
      <c r="G153" s="64">
        <v>5800</v>
      </c>
      <c r="H153" s="64">
        <v>5800</v>
      </c>
      <c r="I153" s="64">
        <v>5746.72</v>
      </c>
      <c r="J153" s="114">
        <f t="shared" si="21"/>
        <v>99.08137931034483</v>
      </c>
      <c r="K153" s="100"/>
      <c r="L153" s="101">
        <f t="shared" si="24"/>
        <v>0.015218168187655716</v>
      </c>
    </row>
    <row r="154" spans="1:12" ht="22.5">
      <c r="A154" s="159"/>
      <c r="B154" s="159"/>
      <c r="C154" s="9">
        <v>4270</v>
      </c>
      <c r="D154" s="9" t="s">
        <v>17</v>
      </c>
      <c r="E154" s="64">
        <v>1033.17</v>
      </c>
      <c r="F154" s="135">
        <v>34</v>
      </c>
      <c r="G154" s="64">
        <v>5000</v>
      </c>
      <c r="H154" s="64">
        <v>5000</v>
      </c>
      <c r="I154" s="64">
        <v>4895.4</v>
      </c>
      <c r="J154" s="114">
        <f t="shared" si="21"/>
        <v>97.908</v>
      </c>
      <c r="K154" s="100"/>
      <c r="L154" s="101">
        <f t="shared" si="24"/>
        <v>0.01296374637112123</v>
      </c>
    </row>
    <row r="155" spans="1:12" ht="22.5">
      <c r="A155" s="159"/>
      <c r="B155" s="159"/>
      <c r="C155" s="9">
        <v>4280</v>
      </c>
      <c r="D155" s="9" t="s">
        <v>63</v>
      </c>
      <c r="E155" s="64">
        <v>280</v>
      </c>
      <c r="F155" s="135">
        <v>56</v>
      </c>
      <c r="G155" s="64">
        <v>500</v>
      </c>
      <c r="H155" s="64">
        <v>635</v>
      </c>
      <c r="I155" s="64">
        <v>635</v>
      </c>
      <c r="J155" s="114">
        <f t="shared" si="21"/>
        <v>100</v>
      </c>
      <c r="K155" s="100"/>
      <c r="L155" s="101">
        <f t="shared" si="24"/>
        <v>0.0016815743239902727</v>
      </c>
    </row>
    <row r="156" spans="1:12" ht="22.5">
      <c r="A156" s="159"/>
      <c r="B156" s="159"/>
      <c r="C156" s="9">
        <v>4300</v>
      </c>
      <c r="D156" s="9" t="s">
        <v>19</v>
      </c>
      <c r="E156" s="64">
        <v>9222.49</v>
      </c>
      <c r="F156" s="135">
        <v>93</v>
      </c>
      <c r="G156" s="64">
        <v>10430</v>
      </c>
      <c r="H156" s="64">
        <v>10930</v>
      </c>
      <c r="I156" s="64">
        <v>10482.04</v>
      </c>
      <c r="J156" s="114">
        <f t="shared" si="21"/>
        <v>95.90155535224154</v>
      </c>
      <c r="K156" s="100"/>
      <c r="L156" s="101">
        <f t="shared" si="24"/>
        <v>0.027757998940218895</v>
      </c>
    </row>
    <row r="157" spans="1:12" ht="33" customHeight="1">
      <c r="A157" s="159"/>
      <c r="B157" s="159"/>
      <c r="C157" s="9">
        <v>4360</v>
      </c>
      <c r="D157" s="9" t="s">
        <v>206</v>
      </c>
      <c r="E157" s="64">
        <v>5961.8</v>
      </c>
      <c r="F157" s="135">
        <v>92</v>
      </c>
      <c r="G157" s="64">
        <v>6000</v>
      </c>
      <c r="H157" s="64">
        <v>6000</v>
      </c>
      <c r="I157" s="64">
        <v>5983.36</v>
      </c>
      <c r="J157" s="114">
        <f t="shared" si="21"/>
        <v>99.72266666666665</v>
      </c>
      <c r="K157" s="100"/>
      <c r="L157" s="101">
        <f t="shared" si="24"/>
        <v>0.015844826058567615</v>
      </c>
    </row>
    <row r="158" spans="1:12" ht="59.25" customHeight="1">
      <c r="A158" s="159"/>
      <c r="B158" s="159"/>
      <c r="C158" s="9">
        <v>4400</v>
      </c>
      <c r="D158" s="9" t="s">
        <v>166</v>
      </c>
      <c r="E158" s="64">
        <v>4478.64</v>
      </c>
      <c r="F158" s="135">
        <v>100</v>
      </c>
      <c r="G158" s="64">
        <v>4500</v>
      </c>
      <c r="H158" s="64">
        <v>4500</v>
      </c>
      <c r="I158" s="64">
        <v>4478.64</v>
      </c>
      <c r="J158" s="114">
        <f t="shared" si="21"/>
        <v>99.52533333333335</v>
      </c>
      <c r="K158" s="100"/>
      <c r="L158" s="101">
        <f t="shared" si="24"/>
        <v>0.011860103984875268</v>
      </c>
    </row>
    <row r="159" spans="1:12" ht="22.5">
      <c r="A159" s="159"/>
      <c r="B159" s="159"/>
      <c r="C159" s="9">
        <v>4410</v>
      </c>
      <c r="D159" s="9" t="s">
        <v>58</v>
      </c>
      <c r="E159" s="64">
        <v>82</v>
      </c>
      <c r="F159" s="135">
        <v>14</v>
      </c>
      <c r="G159" s="64">
        <v>300</v>
      </c>
      <c r="H159" s="64">
        <v>300</v>
      </c>
      <c r="I159" s="64">
        <v>105</v>
      </c>
      <c r="J159" s="114">
        <f t="shared" si="21"/>
        <v>35</v>
      </c>
      <c r="K159" s="100"/>
      <c r="L159" s="101">
        <f t="shared" si="24"/>
        <v>0.00027805559688028135</v>
      </c>
    </row>
    <row r="160" spans="1:12" ht="11.25">
      <c r="A160" s="159"/>
      <c r="B160" s="159"/>
      <c r="C160" s="9">
        <v>4430</v>
      </c>
      <c r="D160" s="9" t="s">
        <v>65</v>
      </c>
      <c r="E160" s="64">
        <v>7999</v>
      </c>
      <c r="F160" s="135">
        <v>99</v>
      </c>
      <c r="G160" s="64">
        <v>3500</v>
      </c>
      <c r="H160" s="64">
        <v>2865</v>
      </c>
      <c r="I160" s="64">
        <v>2778</v>
      </c>
      <c r="J160" s="114">
        <f t="shared" si="21"/>
        <v>96.96335078534032</v>
      </c>
      <c r="K160" s="100"/>
      <c r="L160" s="101">
        <f t="shared" si="24"/>
        <v>0.007356556648889729</v>
      </c>
    </row>
    <row r="161" spans="1:12" ht="33.75">
      <c r="A161" s="159"/>
      <c r="B161" s="159"/>
      <c r="C161" s="9">
        <v>4440</v>
      </c>
      <c r="D161" s="9" t="s">
        <v>114</v>
      </c>
      <c r="E161" s="64">
        <v>10868.55</v>
      </c>
      <c r="F161" s="135">
        <v>100</v>
      </c>
      <c r="G161" s="64">
        <v>11250</v>
      </c>
      <c r="H161" s="64">
        <v>11250</v>
      </c>
      <c r="I161" s="64">
        <v>10868.55</v>
      </c>
      <c r="J161" s="114">
        <f t="shared" si="21"/>
        <v>96.60933333333332</v>
      </c>
      <c r="K161" s="100"/>
      <c r="L161" s="101">
        <f t="shared" si="24"/>
        <v>0.028781534833077917</v>
      </c>
    </row>
    <row r="162" spans="1:12" ht="45">
      <c r="A162" s="159"/>
      <c r="B162" s="182"/>
      <c r="C162" s="9">
        <v>4700</v>
      </c>
      <c r="D162" s="9" t="s">
        <v>161</v>
      </c>
      <c r="E162" s="64">
        <v>3447.8</v>
      </c>
      <c r="F162" s="135">
        <v>77</v>
      </c>
      <c r="G162" s="64">
        <v>4500</v>
      </c>
      <c r="H162" s="64">
        <v>4500</v>
      </c>
      <c r="I162" s="64">
        <v>3646</v>
      </c>
      <c r="J162" s="114">
        <f t="shared" si="21"/>
        <v>81.02222222222221</v>
      </c>
      <c r="K162" s="100"/>
      <c r="L162" s="101">
        <f t="shared" si="24"/>
        <v>0.009655149583100054</v>
      </c>
    </row>
    <row r="163" spans="1:12" ht="21">
      <c r="A163" s="159"/>
      <c r="B163" s="155">
        <v>75095</v>
      </c>
      <c r="C163" s="9"/>
      <c r="D163" s="2" t="s">
        <v>25</v>
      </c>
      <c r="E163" s="63">
        <f>SUM(E164:E174)</f>
        <v>174575.06000000003</v>
      </c>
      <c r="F163" s="128">
        <v>89.6</v>
      </c>
      <c r="G163" s="63">
        <f>SUM(G164:G174)</f>
        <v>146167.12</v>
      </c>
      <c r="H163" s="63">
        <f>SUM(H164:H174)</f>
        <v>101951.20999999999</v>
      </c>
      <c r="I163" s="63">
        <f>SUM(I164:I174)</f>
        <v>93032.65</v>
      </c>
      <c r="J163" s="107">
        <f>(I163/H163)*100</f>
        <v>91.25212932735178</v>
      </c>
      <c r="K163" s="91">
        <f t="shared" si="18"/>
        <v>53.29091681251605</v>
      </c>
      <c r="L163" s="98">
        <f aca="true" t="shared" si="25" ref="L163:L175">(I163/$I$803)*100</f>
        <v>0.2463642764295648</v>
      </c>
    </row>
    <row r="164" spans="1:12" ht="67.5">
      <c r="A164" s="159"/>
      <c r="B164" s="156"/>
      <c r="C164" s="9">
        <v>2820</v>
      </c>
      <c r="D164" s="9" t="s">
        <v>163</v>
      </c>
      <c r="E164" s="66">
        <v>10000</v>
      </c>
      <c r="F164" s="94">
        <v>100</v>
      </c>
      <c r="G164" s="66">
        <v>10000</v>
      </c>
      <c r="H164" s="66">
        <v>10000</v>
      </c>
      <c r="I164" s="66">
        <v>10000</v>
      </c>
      <c r="J164" s="101">
        <f>(I164/H164)*100</f>
        <v>100</v>
      </c>
      <c r="K164" s="100">
        <f t="shared" si="18"/>
        <v>100</v>
      </c>
      <c r="L164" s="101">
        <f t="shared" si="25"/>
        <v>0.02648148541716965</v>
      </c>
    </row>
    <row r="165" spans="1:12" ht="122.25" customHeight="1">
      <c r="A165" s="159"/>
      <c r="B165" s="159"/>
      <c r="C165" s="9" t="s">
        <v>67</v>
      </c>
      <c r="D165" s="9" t="s">
        <v>207</v>
      </c>
      <c r="E165" s="64">
        <v>5151.25</v>
      </c>
      <c r="F165" s="135">
        <v>97.2</v>
      </c>
      <c r="G165" s="64">
        <v>5300</v>
      </c>
      <c r="H165" s="64">
        <v>5900</v>
      </c>
      <c r="I165" s="64">
        <v>5892</v>
      </c>
      <c r="J165" s="109">
        <f t="shared" si="21"/>
        <v>99.86440677966102</v>
      </c>
      <c r="K165" s="100">
        <f t="shared" si="18"/>
        <v>114.38000485319097</v>
      </c>
      <c r="L165" s="98">
        <f t="shared" si="25"/>
        <v>0.015602891207796355</v>
      </c>
    </row>
    <row r="166" spans="1:12" ht="22.5">
      <c r="A166" s="159"/>
      <c r="B166" s="159"/>
      <c r="C166" s="9">
        <v>4100</v>
      </c>
      <c r="D166" s="9" t="s">
        <v>208</v>
      </c>
      <c r="E166" s="64">
        <v>32905.44</v>
      </c>
      <c r="F166" s="135">
        <v>96.8</v>
      </c>
      <c r="G166" s="64">
        <v>27000</v>
      </c>
      <c r="H166" s="64">
        <v>33000</v>
      </c>
      <c r="I166" s="64">
        <v>32045.18</v>
      </c>
      <c r="J166" s="109">
        <f t="shared" si="21"/>
        <v>97.10660606060605</v>
      </c>
      <c r="K166" s="100">
        <f t="shared" si="18"/>
        <v>97.38566024341263</v>
      </c>
      <c r="L166" s="101">
        <f t="shared" si="25"/>
        <v>0.08486039668605765</v>
      </c>
    </row>
    <row r="167" spans="1:12" ht="23.25" customHeight="1">
      <c r="A167" s="159"/>
      <c r="B167" s="159"/>
      <c r="C167" s="9" t="s">
        <v>26</v>
      </c>
      <c r="D167" s="9" t="s">
        <v>209</v>
      </c>
      <c r="E167" s="64">
        <v>676.76</v>
      </c>
      <c r="F167" s="135">
        <v>96.7</v>
      </c>
      <c r="G167" s="64">
        <v>900</v>
      </c>
      <c r="H167" s="64">
        <v>1000</v>
      </c>
      <c r="I167" s="64">
        <v>0</v>
      </c>
      <c r="J167" s="109">
        <f t="shared" si="21"/>
        <v>0</v>
      </c>
      <c r="K167" s="100">
        <f t="shared" si="18"/>
        <v>0</v>
      </c>
      <c r="L167" s="101">
        <f t="shared" si="25"/>
        <v>0</v>
      </c>
    </row>
    <row r="168" spans="1:12" ht="21.75" customHeight="1">
      <c r="A168" s="159"/>
      <c r="B168" s="159"/>
      <c r="C168" s="9" t="s">
        <v>27</v>
      </c>
      <c r="D168" s="9" t="s">
        <v>60</v>
      </c>
      <c r="E168" s="64">
        <v>96.79</v>
      </c>
      <c r="F168" s="135">
        <v>48.4</v>
      </c>
      <c r="G168" s="64">
        <v>200</v>
      </c>
      <c r="H168" s="64">
        <v>200</v>
      </c>
      <c r="I168" s="64">
        <v>0</v>
      </c>
      <c r="J168" s="109">
        <f t="shared" si="21"/>
        <v>0</v>
      </c>
      <c r="K168" s="100">
        <f t="shared" si="18"/>
        <v>0</v>
      </c>
      <c r="L168" s="101">
        <f t="shared" si="25"/>
        <v>0</v>
      </c>
    </row>
    <row r="169" spans="1:12" ht="22.5">
      <c r="A169" s="159"/>
      <c r="B169" s="159"/>
      <c r="C169" s="9" t="s">
        <v>28</v>
      </c>
      <c r="D169" s="9" t="s">
        <v>29</v>
      </c>
      <c r="E169" s="64">
        <v>3950</v>
      </c>
      <c r="F169" s="135">
        <v>79</v>
      </c>
      <c r="G169" s="64">
        <v>5500</v>
      </c>
      <c r="H169" s="64">
        <v>2200</v>
      </c>
      <c r="I169" s="64">
        <v>0</v>
      </c>
      <c r="J169" s="109">
        <f t="shared" si="21"/>
        <v>0</v>
      </c>
      <c r="K169" s="100">
        <f t="shared" si="18"/>
        <v>0</v>
      </c>
      <c r="L169" s="101">
        <f t="shared" si="25"/>
        <v>0</v>
      </c>
    </row>
    <row r="170" spans="1:12" ht="22.5">
      <c r="A170" s="159"/>
      <c r="B170" s="159"/>
      <c r="C170" s="9" t="s">
        <v>30</v>
      </c>
      <c r="D170" s="9" t="s">
        <v>14</v>
      </c>
      <c r="E170" s="64">
        <v>30956.95</v>
      </c>
      <c r="F170" s="135">
        <v>84.6</v>
      </c>
      <c r="G170" s="64">
        <v>30517.12</v>
      </c>
      <c r="H170" s="64">
        <v>9162.83</v>
      </c>
      <c r="I170" s="64">
        <v>8038.76</v>
      </c>
      <c r="J170" s="109">
        <f t="shared" si="21"/>
        <v>87.73228358487498</v>
      </c>
      <c r="K170" s="100">
        <f aca="true" t="shared" si="26" ref="K170:K180">(I170/E170)*100</f>
        <v>25.967545252358516</v>
      </c>
      <c r="L170" s="101">
        <f t="shared" si="25"/>
        <v>0.021287830571212668</v>
      </c>
    </row>
    <row r="171" spans="1:12" ht="20.25" customHeight="1">
      <c r="A171" s="159"/>
      <c r="B171" s="159"/>
      <c r="C171" s="9" t="s">
        <v>18</v>
      </c>
      <c r="D171" s="9" t="s">
        <v>19</v>
      </c>
      <c r="E171" s="64">
        <v>42737.7</v>
      </c>
      <c r="F171" s="135">
        <v>87.6</v>
      </c>
      <c r="G171" s="64">
        <v>34550</v>
      </c>
      <c r="H171" s="64">
        <v>3115.04</v>
      </c>
      <c r="I171" s="64">
        <v>2690.02</v>
      </c>
      <c r="J171" s="109">
        <f t="shared" si="21"/>
        <v>86.35587343982742</v>
      </c>
      <c r="K171" s="100">
        <f t="shared" si="26"/>
        <v>6.294255423197787</v>
      </c>
      <c r="L171" s="101">
        <f t="shared" si="25"/>
        <v>0.0071235725401894694</v>
      </c>
    </row>
    <row r="172" spans="1:12" ht="13.5" customHeight="1">
      <c r="A172" s="159"/>
      <c r="B172" s="159"/>
      <c r="C172" s="9">
        <v>4430</v>
      </c>
      <c r="D172" s="9" t="s">
        <v>32</v>
      </c>
      <c r="E172" s="64">
        <v>32251.12</v>
      </c>
      <c r="F172" s="135">
        <v>98</v>
      </c>
      <c r="G172" s="64">
        <v>31000</v>
      </c>
      <c r="H172" s="64">
        <v>36173.34</v>
      </c>
      <c r="I172" s="64">
        <v>34188.91</v>
      </c>
      <c r="J172" s="114">
        <f t="shared" si="21"/>
        <v>94.51410900956341</v>
      </c>
      <c r="K172" s="100">
        <f t="shared" si="26"/>
        <v>106.00844249750088</v>
      </c>
      <c r="L172" s="101">
        <f t="shared" si="25"/>
        <v>0.09053731215939256</v>
      </c>
    </row>
    <row r="173" spans="1:12" ht="32.25" customHeight="1">
      <c r="A173" s="160"/>
      <c r="B173" s="160"/>
      <c r="C173" s="9">
        <v>4610</v>
      </c>
      <c r="D173" s="9" t="s">
        <v>123</v>
      </c>
      <c r="E173" s="64">
        <v>825.1</v>
      </c>
      <c r="F173" s="135">
        <v>63</v>
      </c>
      <c r="G173" s="64">
        <v>1200</v>
      </c>
      <c r="H173" s="64">
        <v>1200</v>
      </c>
      <c r="I173" s="64">
        <v>177.78</v>
      </c>
      <c r="J173" s="114">
        <f t="shared" si="21"/>
        <v>14.815000000000001</v>
      </c>
      <c r="K173" s="100">
        <f t="shared" si="26"/>
        <v>21.546479214640648</v>
      </c>
      <c r="L173" s="101">
        <f t="shared" si="25"/>
        <v>0.00047078784774644196</v>
      </c>
    </row>
    <row r="174" spans="1:12" ht="32.25" customHeight="1">
      <c r="A174" s="161"/>
      <c r="B174" s="161"/>
      <c r="C174" s="9">
        <v>6060</v>
      </c>
      <c r="D174" s="9" t="s">
        <v>153</v>
      </c>
      <c r="E174" s="64">
        <v>15023.95</v>
      </c>
      <c r="F174" s="135">
        <v>75</v>
      </c>
      <c r="G174" s="64">
        <v>0</v>
      </c>
      <c r="H174" s="64"/>
      <c r="I174" s="64"/>
      <c r="J174" s="114" t="e">
        <f t="shared" si="21"/>
        <v>#DIV/0!</v>
      </c>
      <c r="K174" s="100">
        <f t="shared" si="26"/>
        <v>0</v>
      </c>
      <c r="L174" s="101">
        <f t="shared" si="25"/>
        <v>0</v>
      </c>
    </row>
    <row r="175" spans="1:12" ht="96.75" customHeight="1">
      <c r="A175" s="165" t="s">
        <v>68</v>
      </c>
      <c r="B175" s="2"/>
      <c r="C175" s="2"/>
      <c r="D175" s="2" t="s">
        <v>210</v>
      </c>
      <c r="E175" s="63">
        <f>E176</f>
        <v>1600</v>
      </c>
      <c r="F175" s="128">
        <v>100</v>
      </c>
      <c r="G175" s="63">
        <f>G176</f>
        <v>1600</v>
      </c>
      <c r="H175" s="63">
        <f>H176+H181</f>
        <v>88089</v>
      </c>
      <c r="I175" s="63">
        <f>I176+I181</f>
        <v>82345.9</v>
      </c>
      <c r="J175" s="95">
        <f aca="true" t="shared" si="27" ref="J175:J180">(I175/H175)*100</f>
        <v>93.48034374325965</v>
      </c>
      <c r="K175" s="91">
        <f t="shared" si="26"/>
        <v>5146.61875</v>
      </c>
      <c r="L175" s="98">
        <f t="shared" si="25"/>
        <v>0.218064175001371</v>
      </c>
    </row>
    <row r="176" spans="1:12" ht="45" customHeight="1">
      <c r="A176" s="159"/>
      <c r="B176" s="155">
        <v>75101</v>
      </c>
      <c r="C176" s="2"/>
      <c r="D176" s="2" t="s">
        <v>211</v>
      </c>
      <c r="E176" s="63">
        <f>E177+E178+E180+E179</f>
        <v>1600</v>
      </c>
      <c r="F176" s="128">
        <v>100</v>
      </c>
      <c r="G176" s="63">
        <f>G177+G178+G180+G179</f>
        <v>1600</v>
      </c>
      <c r="H176" s="63">
        <f>H177+H178+H180+H179</f>
        <v>1589</v>
      </c>
      <c r="I176" s="63">
        <f>I177+I178+I180+I179</f>
        <v>1589</v>
      </c>
      <c r="J176" s="95">
        <f t="shared" si="27"/>
        <v>100</v>
      </c>
      <c r="K176" s="91">
        <f t="shared" si="26"/>
        <v>99.3125</v>
      </c>
      <c r="L176" s="98"/>
    </row>
    <row r="177" spans="1:12" ht="32.25" customHeight="1">
      <c r="A177" s="159"/>
      <c r="B177" s="175"/>
      <c r="C177" s="9">
        <v>4110</v>
      </c>
      <c r="D177" s="9" t="s">
        <v>200</v>
      </c>
      <c r="E177" s="64">
        <v>210.52</v>
      </c>
      <c r="F177" s="135">
        <v>100</v>
      </c>
      <c r="G177" s="64">
        <v>214.55</v>
      </c>
      <c r="H177" s="64">
        <v>209.35</v>
      </c>
      <c r="I177" s="64">
        <v>209.35</v>
      </c>
      <c r="J177" s="100">
        <f t="shared" si="27"/>
        <v>100</v>
      </c>
      <c r="K177" s="100">
        <f t="shared" si="26"/>
        <v>99.4442333269998</v>
      </c>
      <c r="L177" s="101"/>
    </row>
    <row r="178" spans="1:12" ht="20.25" customHeight="1">
      <c r="A178" s="159"/>
      <c r="B178" s="175"/>
      <c r="C178" s="16">
        <v>4120</v>
      </c>
      <c r="D178" s="9" t="s">
        <v>60</v>
      </c>
      <c r="E178" s="64">
        <v>30.05</v>
      </c>
      <c r="F178" s="135">
        <v>100</v>
      </c>
      <c r="G178" s="64">
        <v>30.74</v>
      </c>
      <c r="H178" s="64">
        <v>29.86</v>
      </c>
      <c r="I178" s="64">
        <v>29.86</v>
      </c>
      <c r="J178" s="100">
        <f t="shared" si="27"/>
        <v>100</v>
      </c>
      <c r="K178" s="100">
        <f t="shared" si="26"/>
        <v>99.36772046589017</v>
      </c>
      <c r="L178" s="101"/>
    </row>
    <row r="179" spans="1:12" ht="24.75" customHeight="1">
      <c r="A179" s="159"/>
      <c r="B179" s="175"/>
      <c r="C179" s="9">
        <v>4170</v>
      </c>
      <c r="D179" s="9" t="s">
        <v>149</v>
      </c>
      <c r="E179" s="64">
        <v>1226.43</v>
      </c>
      <c r="F179" s="135">
        <v>100</v>
      </c>
      <c r="G179" s="64">
        <v>1254.71</v>
      </c>
      <c r="H179" s="64">
        <v>1217.79</v>
      </c>
      <c r="I179" s="64">
        <v>1217.79</v>
      </c>
      <c r="J179" s="100">
        <f t="shared" si="27"/>
        <v>100</v>
      </c>
      <c r="K179" s="100">
        <f t="shared" si="26"/>
        <v>99.29551625449474</v>
      </c>
      <c r="L179" s="101"/>
    </row>
    <row r="180" spans="1:12" ht="22.5" customHeight="1">
      <c r="A180" s="159"/>
      <c r="B180" s="175"/>
      <c r="C180" s="9">
        <v>4210</v>
      </c>
      <c r="D180" s="9" t="s">
        <v>14</v>
      </c>
      <c r="E180" s="64">
        <v>133</v>
      </c>
      <c r="F180" s="135">
        <v>100</v>
      </c>
      <c r="G180" s="64">
        <v>100</v>
      </c>
      <c r="H180" s="64">
        <v>132</v>
      </c>
      <c r="I180" s="64">
        <v>132</v>
      </c>
      <c r="J180" s="101">
        <f t="shared" si="27"/>
        <v>100</v>
      </c>
      <c r="K180" s="100">
        <f t="shared" si="26"/>
        <v>99.24812030075188</v>
      </c>
      <c r="L180" s="101"/>
    </row>
    <row r="181" spans="2:12" ht="94.5" customHeight="1">
      <c r="B181" s="81">
        <v>75109</v>
      </c>
      <c r="C181" s="82"/>
      <c r="D181" s="2" t="s">
        <v>185</v>
      </c>
      <c r="E181" s="117"/>
      <c r="F181" s="136"/>
      <c r="G181" s="83">
        <f>G182+G183+G184+G185+G186+G187+G188+G189</f>
        <v>0</v>
      </c>
      <c r="H181" s="83">
        <f>H182+H183+H184+H185+H186+H187+H188+H189</f>
        <v>86500</v>
      </c>
      <c r="I181" s="73">
        <f>I182+I183+I184+I185+I186+I187+I188+I189</f>
        <v>80756.9</v>
      </c>
      <c r="J181" s="101">
        <f aca="true" t="shared" si="28" ref="J181:J189">(I181/H181)*100</f>
        <v>93.36057803468208</v>
      </c>
      <c r="K181" s="100"/>
      <c r="L181" s="82"/>
    </row>
    <row r="182" spans="3:11" ht="24" customHeight="1">
      <c r="C182" s="34">
        <v>3030</v>
      </c>
      <c r="D182" s="17" t="s">
        <v>57</v>
      </c>
      <c r="H182" s="64">
        <v>46460</v>
      </c>
      <c r="I182" s="65">
        <v>45860</v>
      </c>
      <c r="J182" s="101">
        <f t="shared" si="28"/>
        <v>98.70856650882479</v>
      </c>
      <c r="K182" s="100"/>
    </row>
    <row r="183" spans="3:11" ht="21.75" customHeight="1">
      <c r="C183" s="34">
        <v>4110</v>
      </c>
      <c r="D183" s="9" t="s">
        <v>200</v>
      </c>
      <c r="H183" s="64">
        <v>1399.66</v>
      </c>
      <c r="I183" s="65">
        <v>1399.66</v>
      </c>
      <c r="J183" s="101">
        <f t="shared" si="28"/>
        <v>100</v>
      </c>
      <c r="K183" s="100"/>
    </row>
    <row r="184" spans="3:11" ht="12.75" customHeight="1">
      <c r="C184" s="34">
        <v>4120</v>
      </c>
      <c r="D184" s="9" t="s">
        <v>60</v>
      </c>
      <c r="H184" s="64">
        <v>170.88</v>
      </c>
      <c r="I184" s="65">
        <v>170.88</v>
      </c>
      <c r="J184" s="101">
        <f t="shared" si="28"/>
        <v>100</v>
      </c>
      <c r="K184" s="100"/>
    </row>
    <row r="185" spans="3:11" ht="20.25" customHeight="1">
      <c r="C185" s="34">
        <v>4170</v>
      </c>
      <c r="D185" s="9" t="s">
        <v>149</v>
      </c>
      <c r="H185" s="64">
        <v>22760.21</v>
      </c>
      <c r="I185" s="65">
        <v>17617.11</v>
      </c>
      <c r="J185" s="101">
        <f t="shared" si="28"/>
        <v>77.40310831929933</v>
      </c>
      <c r="K185" s="100"/>
    </row>
    <row r="186" spans="3:11" ht="22.5" customHeight="1">
      <c r="C186" s="34">
        <v>4210</v>
      </c>
      <c r="D186" s="9" t="s">
        <v>14</v>
      </c>
      <c r="H186" s="64">
        <v>4819.6</v>
      </c>
      <c r="I186" s="65">
        <v>4819.6</v>
      </c>
      <c r="J186" s="101">
        <f t="shared" si="28"/>
        <v>100</v>
      </c>
      <c r="K186" s="100"/>
    </row>
    <row r="187" spans="3:11" ht="15.75" customHeight="1">
      <c r="C187" s="34">
        <v>4300</v>
      </c>
      <c r="D187" s="9" t="s">
        <v>19</v>
      </c>
      <c r="H187" s="64">
        <v>10270.71</v>
      </c>
      <c r="I187" s="65">
        <v>10270.71</v>
      </c>
      <c r="J187" s="101">
        <f t="shared" si="28"/>
        <v>100</v>
      </c>
      <c r="K187" s="100"/>
    </row>
    <row r="188" spans="3:11" ht="22.5" customHeight="1">
      <c r="C188" s="34">
        <v>4410</v>
      </c>
      <c r="D188" s="9" t="s">
        <v>58</v>
      </c>
      <c r="H188" s="64">
        <v>552.08</v>
      </c>
      <c r="I188" s="65">
        <v>552.08</v>
      </c>
      <c r="J188" s="101">
        <f t="shared" si="28"/>
        <v>100</v>
      </c>
      <c r="K188" s="100"/>
    </row>
    <row r="189" spans="3:11" ht="16.5" customHeight="1">
      <c r="C189" s="34">
        <v>4700</v>
      </c>
      <c r="D189" s="9" t="s">
        <v>161</v>
      </c>
      <c r="H189" s="64">
        <v>66.86</v>
      </c>
      <c r="I189" s="65">
        <v>66.86</v>
      </c>
      <c r="J189" s="101">
        <f t="shared" si="28"/>
        <v>100</v>
      </c>
      <c r="K189" s="100"/>
    </row>
    <row r="190" spans="1:12" ht="43.5" customHeight="1">
      <c r="A190" s="165" t="s">
        <v>69</v>
      </c>
      <c r="B190" s="21"/>
      <c r="C190" s="9"/>
      <c r="D190" s="2" t="s">
        <v>70</v>
      </c>
      <c r="E190" s="63">
        <f>E198+E213+E194</f>
        <v>469275.54000000004</v>
      </c>
      <c r="F190" s="128">
        <v>92.4</v>
      </c>
      <c r="G190" s="63">
        <f>G198+G213+G194+G196</f>
        <v>984860</v>
      </c>
      <c r="H190" s="63">
        <f>H198+H213+H194+H196</f>
        <v>577201.13</v>
      </c>
      <c r="I190" s="63">
        <f>I198+I213+I194+I196</f>
        <v>537424.9199999999</v>
      </c>
      <c r="J190" s="107">
        <f aca="true" t="shared" si="29" ref="J190:J198">(I190/H190)*100</f>
        <v>93.10877821739537</v>
      </c>
      <c r="K190" s="91">
        <f>(I190/E190)*100</f>
        <v>114.52225274728785</v>
      </c>
      <c r="L190" s="98">
        <f>(I190/$I$803)*100</f>
        <v>1.4231810181803564</v>
      </c>
    </row>
    <row r="191" spans="1:12" ht="11.25">
      <c r="A191" s="159"/>
      <c r="B191" s="16"/>
      <c r="C191" s="9"/>
      <c r="D191" s="40" t="s">
        <v>8</v>
      </c>
      <c r="E191" s="68">
        <f>E199+E201+E202+E203+E204+E205+E206+E208+E216+E200+E207++E215+E217</f>
        <v>240291.16999999998</v>
      </c>
      <c r="F191" s="134">
        <v>87.7</v>
      </c>
      <c r="G191" s="68">
        <f>G199+G201+G202+G203+G204+G205+G206+G208+G216+G200+G207++G215+G217</f>
        <v>233800</v>
      </c>
      <c r="H191" s="68">
        <f>H199+H201+H202+H203+H204+H205+H206+H208+H216+H200+H207++H215+H217+H197+H214</f>
        <v>389993.23</v>
      </c>
      <c r="I191" s="68">
        <f>I199+I201+I202+I203+I204+I205+I206+I208+I216+I200+I207++I215+I217+I197+I214</f>
        <v>376370.89</v>
      </c>
      <c r="J191" s="118">
        <f t="shared" si="29"/>
        <v>96.5070316733447</v>
      </c>
      <c r="K191" s="91">
        <f>(I191/E191)*100</f>
        <v>156.63117791635875</v>
      </c>
      <c r="L191" s="98">
        <f>(I191/$I$803)*100</f>
        <v>0.9966860234982161</v>
      </c>
    </row>
    <row r="192" spans="1:12" ht="11.25">
      <c r="A192" s="159"/>
      <c r="B192" s="16"/>
      <c r="C192" s="9"/>
      <c r="D192" s="40" t="s">
        <v>115</v>
      </c>
      <c r="E192" s="68">
        <f>E209+E195+E218+E219+E212+E210+E211</f>
        <v>228984.37</v>
      </c>
      <c r="F192" s="134">
        <v>97.9</v>
      </c>
      <c r="G192" s="68">
        <f>G209+G195+G218+G219+G212+G210+G211</f>
        <v>751060</v>
      </c>
      <c r="H192" s="68">
        <f>H209+H195+H218+H219+H212+H210+H211</f>
        <v>187207.9</v>
      </c>
      <c r="I192" s="68">
        <f>I209+I195+I218+I219+I212+I210+I211</f>
        <v>161054.03</v>
      </c>
      <c r="J192" s="118">
        <f t="shared" si="29"/>
        <v>86.02950516511324</v>
      </c>
      <c r="K192" s="91">
        <f>(I192/E192)*100</f>
        <v>70.33407127307423</v>
      </c>
      <c r="L192" s="98">
        <f>(I192/$I$803)*100</f>
        <v>0.4264949946821403</v>
      </c>
    </row>
    <row r="193" spans="1:12" ht="11.25">
      <c r="A193" s="159"/>
      <c r="B193" s="16"/>
      <c r="C193" s="9"/>
      <c r="D193" s="40" t="s">
        <v>9</v>
      </c>
      <c r="E193" s="68">
        <f>E209+E212+E218+E219+E210+E211</f>
        <v>222484.37</v>
      </c>
      <c r="F193" s="134">
        <v>97.8</v>
      </c>
      <c r="G193" s="68">
        <f>G209+G212+G218+G219+G210+G211</f>
        <v>751060</v>
      </c>
      <c r="H193" s="68">
        <f>H209+H212+H218+H219+H210+H211</f>
        <v>177207.9</v>
      </c>
      <c r="I193" s="68">
        <f>I209+I212+I218+I219+I210+I211</f>
        <v>151054.03</v>
      </c>
      <c r="J193" s="118">
        <f t="shared" si="29"/>
        <v>85.24113766937027</v>
      </c>
      <c r="K193" s="91">
        <f>(I193/E193)*100</f>
        <v>67.89422106370888</v>
      </c>
      <c r="L193" s="98">
        <f>(I193/$I$803)*100</f>
        <v>0.40001350926497065</v>
      </c>
    </row>
    <row r="194" spans="1:12" ht="22.5">
      <c r="A194" s="159"/>
      <c r="B194" s="158">
        <v>75404</v>
      </c>
      <c r="C194" s="2"/>
      <c r="D194" s="51" t="s">
        <v>151</v>
      </c>
      <c r="E194" s="70">
        <f>E195</f>
        <v>6500</v>
      </c>
      <c r="F194" s="137">
        <v>100</v>
      </c>
      <c r="G194" s="70">
        <f>G195</f>
        <v>0</v>
      </c>
      <c r="H194" s="70">
        <f>H195</f>
        <v>10000</v>
      </c>
      <c r="I194" s="70">
        <f>I195</f>
        <v>10000</v>
      </c>
      <c r="J194" s="118">
        <f t="shared" si="29"/>
        <v>100</v>
      </c>
      <c r="K194" s="91"/>
      <c r="L194" s="98"/>
    </row>
    <row r="195" spans="1:12" ht="56.25">
      <c r="A195" s="159"/>
      <c r="B195" s="161"/>
      <c r="C195" s="9">
        <v>6170</v>
      </c>
      <c r="D195" s="9" t="s">
        <v>212</v>
      </c>
      <c r="E195" s="66">
        <v>6500</v>
      </c>
      <c r="F195" s="94">
        <v>100</v>
      </c>
      <c r="G195" s="66"/>
      <c r="H195" s="66">
        <v>10000</v>
      </c>
      <c r="I195" s="66">
        <v>10000</v>
      </c>
      <c r="J195" s="119">
        <f t="shared" si="29"/>
        <v>100</v>
      </c>
      <c r="K195" s="91"/>
      <c r="L195" s="98"/>
    </row>
    <row r="196" spans="1:12" ht="21">
      <c r="A196" s="159"/>
      <c r="B196" s="84">
        <v>75405</v>
      </c>
      <c r="C196" s="2"/>
      <c r="D196" s="2" t="s">
        <v>213</v>
      </c>
      <c r="E196" s="69"/>
      <c r="F196" s="93"/>
      <c r="G196" s="69">
        <f>G197</f>
        <v>0</v>
      </c>
      <c r="H196" s="69">
        <f>H197</f>
        <v>44330</v>
      </c>
      <c r="I196" s="69">
        <f>I197</f>
        <v>44174</v>
      </c>
      <c r="J196" s="119">
        <f t="shared" si="29"/>
        <v>99.64809384164222</v>
      </c>
      <c r="K196" s="91"/>
      <c r="L196" s="98"/>
    </row>
    <row r="197" spans="1:12" ht="33.75">
      <c r="A197" s="159"/>
      <c r="B197" s="59"/>
      <c r="C197" s="9">
        <v>2300</v>
      </c>
      <c r="D197" s="9" t="s">
        <v>186</v>
      </c>
      <c r="E197" s="66"/>
      <c r="F197" s="94"/>
      <c r="G197" s="66"/>
      <c r="H197" s="66">
        <v>44330</v>
      </c>
      <c r="I197" s="66">
        <v>44174</v>
      </c>
      <c r="J197" s="119">
        <f t="shared" si="29"/>
        <v>99.64809384164222</v>
      </c>
      <c r="K197" s="91"/>
      <c r="L197" s="98"/>
    </row>
    <row r="198" spans="1:12" ht="21">
      <c r="A198" s="159"/>
      <c r="B198" s="158">
        <v>75412</v>
      </c>
      <c r="C198" s="9"/>
      <c r="D198" s="2" t="s">
        <v>214</v>
      </c>
      <c r="E198" s="63">
        <f>E201+E202+E203+E206+E208+E209+E204+E205+E199+E212+E200+E207+E210+E211</f>
        <v>293233.81</v>
      </c>
      <c r="F198" s="128">
        <v>89.9</v>
      </c>
      <c r="G198" s="63">
        <f>G201+G202+G203+G206+G208+G209+G204+G205+G199+G212+G200+G207+G210+G211</f>
        <v>956860</v>
      </c>
      <c r="H198" s="63">
        <f>H201+H202+H203+H206+H208+H209+H204+H205+H199+H212+H200+H207+H210+H211</f>
        <v>501671.13</v>
      </c>
      <c r="I198" s="63">
        <f>I201+I202+I203+I206+I208+I209+I204+I205+I199+I212+I200+I207+I210+I211</f>
        <v>463101.30999999994</v>
      </c>
      <c r="J198" s="107">
        <f t="shared" si="29"/>
        <v>92.31173218997073</v>
      </c>
      <c r="K198" s="91">
        <f>(I198/E198)*100</f>
        <v>157.92902939807655</v>
      </c>
      <c r="L198" s="98">
        <f>(I198/$I$803)*100</f>
        <v>1.226361058743716</v>
      </c>
    </row>
    <row r="199" spans="1:12" ht="21.75" customHeight="1">
      <c r="A199" s="159"/>
      <c r="B199" s="159"/>
      <c r="C199" s="9">
        <v>3030</v>
      </c>
      <c r="D199" s="9" t="s">
        <v>57</v>
      </c>
      <c r="E199" s="64">
        <v>22420.5</v>
      </c>
      <c r="F199" s="135">
        <v>70.4</v>
      </c>
      <c r="G199" s="64">
        <v>25000</v>
      </c>
      <c r="H199" s="64">
        <v>53350</v>
      </c>
      <c r="I199" s="64">
        <v>53321.25</v>
      </c>
      <c r="J199" s="109">
        <f aca="true" t="shared" si="30" ref="J199:J207">(I199/H199)*100</f>
        <v>99.94611059044048</v>
      </c>
      <c r="K199" s="100">
        <f>(I199/E199)*100</f>
        <v>237.8236435405098</v>
      </c>
      <c r="L199" s="109">
        <f>(I199/$I$803)*100</f>
        <v>0.1412025904300257</v>
      </c>
    </row>
    <row r="200" spans="1:12" ht="21.75" customHeight="1">
      <c r="A200" s="159"/>
      <c r="B200" s="159"/>
      <c r="C200" s="9">
        <v>4110</v>
      </c>
      <c r="D200" s="9" t="s">
        <v>200</v>
      </c>
      <c r="E200" s="64">
        <v>278.12</v>
      </c>
      <c r="F200" s="135">
        <v>46.4</v>
      </c>
      <c r="G200" s="64">
        <v>400</v>
      </c>
      <c r="H200" s="64">
        <v>400</v>
      </c>
      <c r="I200" s="64">
        <v>278.64</v>
      </c>
      <c r="J200" s="109">
        <f t="shared" si="30"/>
        <v>69.66</v>
      </c>
      <c r="K200" s="100">
        <f>(I200/E200)*100</f>
        <v>100.18696965338702</v>
      </c>
      <c r="L200" s="109">
        <f>(I200/$I$803)*100</f>
        <v>0.0007378801096640151</v>
      </c>
    </row>
    <row r="201" spans="1:12" ht="21.75" customHeight="1">
      <c r="A201" s="159"/>
      <c r="B201" s="159"/>
      <c r="C201" s="9">
        <v>4170</v>
      </c>
      <c r="D201" s="9" t="s">
        <v>29</v>
      </c>
      <c r="E201" s="64">
        <v>29238</v>
      </c>
      <c r="F201" s="135">
        <v>97.1</v>
      </c>
      <c r="G201" s="64">
        <v>29000</v>
      </c>
      <c r="H201" s="64">
        <v>30000</v>
      </c>
      <c r="I201" s="64">
        <v>29189</v>
      </c>
      <c r="J201" s="109">
        <f t="shared" si="30"/>
        <v>97.29666666666667</v>
      </c>
      <c r="K201" s="100">
        <f>(I201/E201)*100</f>
        <v>99.8324098775566</v>
      </c>
      <c r="L201" s="109">
        <f>(I201/$I$803)*100</f>
        <v>0.0772968077841765</v>
      </c>
    </row>
    <row r="202" spans="1:12" ht="21" customHeight="1">
      <c r="A202" s="159"/>
      <c r="B202" s="159"/>
      <c r="C202" s="20">
        <v>4210</v>
      </c>
      <c r="D202" s="9" t="s">
        <v>14</v>
      </c>
      <c r="E202" s="64">
        <v>91362.63</v>
      </c>
      <c r="F202" s="135">
        <v>92</v>
      </c>
      <c r="G202" s="64">
        <v>78000</v>
      </c>
      <c r="H202" s="64">
        <v>160377</v>
      </c>
      <c r="I202" s="64">
        <v>154076.79</v>
      </c>
      <c r="J202" s="114">
        <f t="shared" si="30"/>
        <v>96.07162498363232</v>
      </c>
      <c r="K202" s="100">
        <f>(I202/E202)*100</f>
        <v>168.6431202779517</v>
      </c>
      <c r="L202" s="109">
        <f>(I202/$I$803)*100</f>
        <v>0.4080182267509311</v>
      </c>
    </row>
    <row r="203" spans="1:12" ht="11.25">
      <c r="A203" s="159"/>
      <c r="B203" s="159"/>
      <c r="C203" s="20">
        <v>4260</v>
      </c>
      <c r="D203" s="9" t="s">
        <v>15</v>
      </c>
      <c r="E203" s="64">
        <v>18624.31</v>
      </c>
      <c r="F203" s="135">
        <v>83.5</v>
      </c>
      <c r="G203" s="64">
        <v>20000</v>
      </c>
      <c r="H203" s="64">
        <v>22700</v>
      </c>
      <c r="I203" s="64">
        <v>18295.4</v>
      </c>
      <c r="J203" s="109">
        <f t="shared" si="30"/>
        <v>80.59647577092511</v>
      </c>
      <c r="K203" s="100">
        <f aca="true" t="shared" si="31" ref="K203:K219">(I203/E203)*100</f>
        <v>98.23397484255793</v>
      </c>
      <c r="L203" s="109">
        <f aca="true" t="shared" si="32" ref="L203:L213">(I203/$I$803)*100</f>
        <v>0.04844893683012856</v>
      </c>
    </row>
    <row r="204" spans="1:12" ht="23.25" customHeight="1">
      <c r="A204" s="159"/>
      <c r="B204" s="159"/>
      <c r="C204" s="20">
        <v>4270</v>
      </c>
      <c r="D204" s="9" t="s">
        <v>17</v>
      </c>
      <c r="E204" s="64">
        <v>26108.01</v>
      </c>
      <c r="F204" s="135">
        <v>88.5</v>
      </c>
      <c r="G204" s="64">
        <v>21000</v>
      </c>
      <c r="H204" s="64">
        <v>30650</v>
      </c>
      <c r="I204" s="64">
        <v>30600.78</v>
      </c>
      <c r="J204" s="109">
        <f t="shared" si="30"/>
        <v>99.83941272430668</v>
      </c>
      <c r="K204" s="100">
        <f t="shared" si="31"/>
        <v>117.20839696323083</v>
      </c>
      <c r="L204" s="109">
        <f t="shared" si="32"/>
        <v>0.08103541093240166</v>
      </c>
    </row>
    <row r="205" spans="1:12" ht="21" customHeight="1">
      <c r="A205" s="159"/>
      <c r="B205" s="159"/>
      <c r="C205" s="20">
        <v>4280</v>
      </c>
      <c r="D205" s="9" t="s">
        <v>63</v>
      </c>
      <c r="E205" s="64">
        <v>8570</v>
      </c>
      <c r="F205" s="135">
        <v>99.7</v>
      </c>
      <c r="G205" s="64">
        <v>9000</v>
      </c>
      <c r="H205" s="64">
        <v>8400</v>
      </c>
      <c r="I205" s="64">
        <v>8395</v>
      </c>
      <c r="J205" s="109">
        <f t="shared" si="30"/>
        <v>99.94047619047619</v>
      </c>
      <c r="K205" s="100">
        <f t="shared" si="31"/>
        <v>97.95799299883315</v>
      </c>
      <c r="L205" s="109">
        <f t="shared" si="32"/>
        <v>0.02223120700771392</v>
      </c>
    </row>
    <row r="206" spans="1:12" ht="19.5" customHeight="1">
      <c r="A206" s="159"/>
      <c r="B206" s="159"/>
      <c r="C206" s="9">
        <v>4300</v>
      </c>
      <c r="D206" s="9" t="s">
        <v>19</v>
      </c>
      <c r="E206" s="64">
        <v>19010.94</v>
      </c>
      <c r="F206" s="135">
        <v>82.1</v>
      </c>
      <c r="G206" s="64">
        <v>25000</v>
      </c>
      <c r="H206" s="64">
        <v>12700</v>
      </c>
      <c r="I206" s="64">
        <v>12695.53</v>
      </c>
      <c r="J206" s="109">
        <f t="shared" si="30"/>
        <v>99.96480314960631</v>
      </c>
      <c r="K206" s="100">
        <f t="shared" si="31"/>
        <v>66.78012765281464</v>
      </c>
      <c r="L206" s="109">
        <f t="shared" si="32"/>
        <v>0.033619649255823975</v>
      </c>
    </row>
    <row r="207" spans="1:12" ht="33.75" customHeight="1">
      <c r="A207" s="159"/>
      <c r="B207" s="159"/>
      <c r="C207" s="9">
        <v>4360</v>
      </c>
      <c r="D207" s="9" t="s">
        <v>152</v>
      </c>
      <c r="E207" s="64">
        <v>500</v>
      </c>
      <c r="F207" s="135">
        <v>41.7</v>
      </c>
      <c r="G207" s="64">
        <v>900</v>
      </c>
      <c r="H207" s="64">
        <v>900</v>
      </c>
      <c r="I207" s="64">
        <v>700</v>
      </c>
      <c r="J207" s="109">
        <f t="shared" si="30"/>
        <v>77.77777777777779</v>
      </c>
      <c r="K207" s="100">
        <f t="shared" si="31"/>
        <v>140</v>
      </c>
      <c r="L207" s="109">
        <f t="shared" si="32"/>
        <v>0.0018537039792018753</v>
      </c>
    </row>
    <row r="208" spans="1:12" ht="14.25" customHeight="1">
      <c r="A208" s="159"/>
      <c r="B208" s="159"/>
      <c r="C208" s="9">
        <v>4430</v>
      </c>
      <c r="D208" s="9" t="s">
        <v>32</v>
      </c>
      <c r="E208" s="64">
        <v>14034</v>
      </c>
      <c r="F208" s="135">
        <v>100</v>
      </c>
      <c r="G208" s="64">
        <v>14500</v>
      </c>
      <c r="H208" s="64">
        <v>12986.23</v>
      </c>
      <c r="I208" s="64">
        <v>12488.39</v>
      </c>
      <c r="J208" s="114">
        <f aca="true" t="shared" si="33" ref="J208:J222">(I208/H208)*100</f>
        <v>96.16640087230859</v>
      </c>
      <c r="K208" s="100">
        <f t="shared" si="31"/>
        <v>88.98667521732933</v>
      </c>
      <c r="L208" s="109">
        <f t="shared" si="32"/>
        <v>0.03307111176689272</v>
      </c>
    </row>
    <row r="209" spans="1:12" ht="23.25" customHeight="1">
      <c r="A209" s="159"/>
      <c r="B209" s="159"/>
      <c r="C209" s="9">
        <v>6050</v>
      </c>
      <c r="D209" s="9" t="s">
        <v>154</v>
      </c>
      <c r="E209" s="64">
        <v>33851.49</v>
      </c>
      <c r="F209" s="135">
        <v>95.6</v>
      </c>
      <c r="G209" s="64">
        <v>121900</v>
      </c>
      <c r="H209" s="64">
        <v>103904.5</v>
      </c>
      <c r="I209" s="64">
        <v>78390.42</v>
      </c>
      <c r="J209" s="109">
        <f t="shared" si="33"/>
        <v>75.44468237660544</v>
      </c>
      <c r="K209" s="100">
        <f t="shared" si="31"/>
        <v>231.5715497308981</v>
      </c>
      <c r="L209" s="101">
        <f t="shared" si="32"/>
        <v>0.20758947640758038</v>
      </c>
    </row>
    <row r="210" spans="1:12" ht="20.25" customHeight="1">
      <c r="A210" s="159"/>
      <c r="B210" s="159"/>
      <c r="C210" s="9">
        <v>6057</v>
      </c>
      <c r="D210" s="9" t="s">
        <v>154</v>
      </c>
      <c r="E210" s="64"/>
      <c r="F210" s="135"/>
      <c r="G210" s="64">
        <v>425000</v>
      </c>
      <c r="H210" s="64"/>
      <c r="I210" s="64"/>
      <c r="J210" s="109"/>
      <c r="K210" s="100"/>
      <c r="L210" s="101">
        <f t="shared" si="32"/>
        <v>0</v>
      </c>
    </row>
    <row r="211" spans="1:12" ht="24" customHeight="1">
      <c r="A211" s="159"/>
      <c r="B211" s="159"/>
      <c r="C211" s="9">
        <v>6059</v>
      </c>
      <c r="D211" s="9" t="s">
        <v>154</v>
      </c>
      <c r="E211" s="64"/>
      <c r="F211" s="135"/>
      <c r="G211" s="64">
        <v>180000</v>
      </c>
      <c r="H211" s="64"/>
      <c r="I211" s="64"/>
      <c r="J211" s="109"/>
      <c r="K211" s="100"/>
      <c r="L211" s="101"/>
    </row>
    <row r="212" spans="1:12" ht="32.25" customHeight="1">
      <c r="A212" s="159"/>
      <c r="B212" s="161"/>
      <c r="C212" s="9">
        <v>6060</v>
      </c>
      <c r="D212" s="9" t="s">
        <v>153</v>
      </c>
      <c r="E212" s="64">
        <v>29235.81</v>
      </c>
      <c r="F212" s="135">
        <v>98.1</v>
      </c>
      <c r="G212" s="64">
        <v>7160</v>
      </c>
      <c r="H212" s="64">
        <v>65303.4</v>
      </c>
      <c r="I212" s="64">
        <v>64670.11</v>
      </c>
      <c r="J212" s="109">
        <f t="shared" si="33"/>
        <v>99.03023426039073</v>
      </c>
      <c r="K212" s="100">
        <f t="shared" si="31"/>
        <v>221.2017043481949</v>
      </c>
      <c r="L212" s="101">
        <f t="shared" si="32"/>
        <v>0.1712560574891757</v>
      </c>
    </row>
    <row r="213" spans="1:12" s="15" customFormat="1" ht="15" customHeight="1">
      <c r="A213" s="159"/>
      <c r="B213" s="158">
        <v>75495</v>
      </c>
      <c r="C213" s="21"/>
      <c r="D213" s="2" t="s">
        <v>25</v>
      </c>
      <c r="E213" s="61">
        <f>E216+E215+E217+E218+E219</f>
        <v>169541.73</v>
      </c>
      <c r="F213" s="130">
        <v>96.8</v>
      </c>
      <c r="G213" s="61">
        <f>G216+G215+G217+G218+G219+G214</f>
        <v>28000</v>
      </c>
      <c r="H213" s="61">
        <f>H214+H216+H215+H217+H218+H219</f>
        <v>21200</v>
      </c>
      <c r="I213" s="61">
        <f>I216+I215+I217+I218+I219</f>
        <v>20149.61</v>
      </c>
      <c r="J213" s="107">
        <f t="shared" si="33"/>
        <v>95.04533018867924</v>
      </c>
      <c r="K213" s="91">
        <f t="shared" si="31"/>
        <v>11.884749553988861</v>
      </c>
      <c r="L213" s="98">
        <f t="shared" si="32"/>
        <v>0.05335916033766557</v>
      </c>
    </row>
    <row r="214" spans="1:12" s="15" customFormat="1" ht="21" customHeight="1">
      <c r="A214" s="159"/>
      <c r="B214" s="151"/>
      <c r="C214" s="9">
        <v>3030</v>
      </c>
      <c r="D214" s="9" t="s">
        <v>57</v>
      </c>
      <c r="E214" s="61"/>
      <c r="F214" s="130"/>
      <c r="G214" s="61"/>
      <c r="H214" s="65">
        <v>550</v>
      </c>
      <c r="I214" s="61"/>
      <c r="J214" s="107"/>
      <c r="K214" s="91"/>
      <c r="L214" s="98"/>
    </row>
    <row r="215" spans="1:12" ht="21" customHeight="1">
      <c r="A215" s="159"/>
      <c r="B215" s="151"/>
      <c r="C215" s="16">
        <v>4210</v>
      </c>
      <c r="D215" s="9" t="s">
        <v>165</v>
      </c>
      <c r="E215" s="65"/>
      <c r="F215" s="133">
        <v>0</v>
      </c>
      <c r="G215" s="65"/>
      <c r="H215" s="65">
        <v>1000</v>
      </c>
      <c r="I215" s="65">
        <v>917</v>
      </c>
      <c r="J215" s="101">
        <f t="shared" si="33"/>
        <v>91.7</v>
      </c>
      <c r="K215" s="100"/>
      <c r="L215" s="101"/>
    </row>
    <row r="216" spans="1:12" ht="14.25" customHeight="1">
      <c r="A216" s="159"/>
      <c r="B216" s="151"/>
      <c r="C216" s="16">
        <v>4260</v>
      </c>
      <c r="D216" s="9" t="s">
        <v>15</v>
      </c>
      <c r="E216" s="65">
        <v>9575.86</v>
      </c>
      <c r="F216" s="133">
        <v>85.9</v>
      </c>
      <c r="G216" s="65">
        <v>10000</v>
      </c>
      <c r="H216" s="65">
        <v>10650</v>
      </c>
      <c r="I216" s="65">
        <v>10648.61</v>
      </c>
      <c r="J216" s="101">
        <f t="shared" si="33"/>
        <v>99.98694835680752</v>
      </c>
      <c r="K216" s="100">
        <f t="shared" si="31"/>
        <v>111.20264916153747</v>
      </c>
      <c r="L216" s="98"/>
    </row>
    <row r="217" spans="1:12" ht="14.25" customHeight="1">
      <c r="A217" s="160"/>
      <c r="B217" s="160"/>
      <c r="C217" s="16">
        <v>4300</v>
      </c>
      <c r="D217" s="9" t="s">
        <v>19</v>
      </c>
      <c r="E217" s="65">
        <v>568.8</v>
      </c>
      <c r="F217" s="133">
        <v>32.5</v>
      </c>
      <c r="G217" s="65">
        <v>1000</v>
      </c>
      <c r="H217" s="65">
        <v>1000</v>
      </c>
      <c r="I217" s="65">
        <v>590.5</v>
      </c>
      <c r="J217" s="101">
        <f t="shared" si="33"/>
        <v>59.050000000000004</v>
      </c>
      <c r="K217" s="100">
        <f t="shared" si="31"/>
        <v>103.81504922644164</v>
      </c>
      <c r="L217" s="98"/>
    </row>
    <row r="218" spans="1:12" ht="22.5">
      <c r="A218" s="160"/>
      <c r="B218" s="160"/>
      <c r="C218" s="16">
        <v>6050</v>
      </c>
      <c r="D218" s="9" t="s">
        <v>154</v>
      </c>
      <c r="E218" s="65">
        <v>159201.5</v>
      </c>
      <c r="F218" s="133">
        <v>99.5</v>
      </c>
      <c r="G218" s="65">
        <v>15000</v>
      </c>
      <c r="H218" s="65">
        <v>4000</v>
      </c>
      <c r="I218" s="65">
        <v>3993.5</v>
      </c>
      <c r="J218" s="101">
        <f t="shared" si="33"/>
        <v>99.8375</v>
      </c>
      <c r="K218" s="100">
        <f t="shared" si="31"/>
        <v>2.508456264545246</v>
      </c>
      <c r="L218" s="98"/>
    </row>
    <row r="219" spans="1:12" ht="33.75">
      <c r="A219" s="161"/>
      <c r="B219" s="161"/>
      <c r="C219" s="16">
        <v>6060</v>
      </c>
      <c r="D219" s="9" t="s">
        <v>153</v>
      </c>
      <c r="E219" s="65">
        <v>195.57</v>
      </c>
      <c r="F219" s="133">
        <v>8.8</v>
      </c>
      <c r="G219" s="65">
        <v>2000</v>
      </c>
      <c r="H219" s="65">
        <v>4000</v>
      </c>
      <c r="I219" s="65">
        <v>4000</v>
      </c>
      <c r="J219" s="101">
        <f t="shared" si="33"/>
        <v>100</v>
      </c>
      <c r="K219" s="100">
        <f t="shared" si="31"/>
        <v>2045.3034719026437</v>
      </c>
      <c r="L219" s="98"/>
    </row>
    <row r="220" spans="1:12" ht="24" customHeight="1">
      <c r="A220" s="155">
        <v>757</v>
      </c>
      <c r="B220" s="16"/>
      <c r="C220" s="9"/>
      <c r="D220" s="2" t="s">
        <v>71</v>
      </c>
      <c r="E220" s="63">
        <f aca="true" t="shared" si="34" ref="E220:I221">E221</f>
        <v>392463.24</v>
      </c>
      <c r="F220" s="128">
        <v>93.4</v>
      </c>
      <c r="G220" s="63">
        <f t="shared" si="34"/>
        <v>420000</v>
      </c>
      <c r="H220" s="63">
        <f t="shared" si="34"/>
        <v>444500</v>
      </c>
      <c r="I220" s="63">
        <f t="shared" si="34"/>
        <v>430944.78</v>
      </c>
      <c r="J220" s="107">
        <f t="shared" si="33"/>
        <v>96.95045669291339</v>
      </c>
      <c r="K220" s="91">
        <f>(I220/E220)*100</f>
        <v>109.8051323227113</v>
      </c>
      <c r="L220" s="98">
        <f>(I220/$I$803)*100</f>
        <v>1.1412057907175384</v>
      </c>
    </row>
    <row r="221" spans="1:12" s="15" customFormat="1" ht="30.75" customHeight="1">
      <c r="A221" s="159"/>
      <c r="B221" s="155">
        <v>75702</v>
      </c>
      <c r="C221" s="2"/>
      <c r="D221" s="2" t="s">
        <v>215</v>
      </c>
      <c r="E221" s="63">
        <f t="shared" si="34"/>
        <v>392463.24</v>
      </c>
      <c r="F221" s="128">
        <v>93.4</v>
      </c>
      <c r="G221" s="63">
        <f t="shared" si="34"/>
        <v>420000</v>
      </c>
      <c r="H221" s="63">
        <f t="shared" si="34"/>
        <v>444500</v>
      </c>
      <c r="I221" s="63">
        <f t="shared" si="34"/>
        <v>430944.78</v>
      </c>
      <c r="J221" s="107">
        <f t="shared" si="33"/>
        <v>96.95045669291339</v>
      </c>
      <c r="K221" s="100">
        <f>(I221/E221)*100</f>
        <v>109.8051323227113</v>
      </c>
      <c r="L221" s="101">
        <f>(I221/$I$803)*100</f>
        <v>1.1412057907175384</v>
      </c>
    </row>
    <row r="222" spans="1:12" ht="89.25" customHeight="1">
      <c r="A222" s="159"/>
      <c r="B222" s="174"/>
      <c r="C222" s="9">
        <v>8110</v>
      </c>
      <c r="D222" s="9" t="s">
        <v>157</v>
      </c>
      <c r="E222" s="64">
        <v>392463.24</v>
      </c>
      <c r="F222" s="135">
        <v>93.4</v>
      </c>
      <c r="G222" s="64">
        <v>420000</v>
      </c>
      <c r="H222" s="64">
        <v>444500</v>
      </c>
      <c r="I222" s="64">
        <v>430944.78</v>
      </c>
      <c r="J222" s="101">
        <f t="shared" si="33"/>
        <v>96.95045669291339</v>
      </c>
      <c r="K222" s="100"/>
      <c r="L222" s="101">
        <f>(I222/$I$803)*100</f>
        <v>1.1412057907175384</v>
      </c>
    </row>
    <row r="223" spans="1:12" ht="22.5" customHeight="1">
      <c r="A223" s="153">
        <v>758</v>
      </c>
      <c r="B223" s="2"/>
      <c r="C223" s="9"/>
      <c r="D223" s="2" t="s">
        <v>72</v>
      </c>
      <c r="E223" s="63">
        <f aca="true" t="shared" si="35" ref="E223:I224">E224</f>
        <v>0</v>
      </c>
      <c r="F223" s="128"/>
      <c r="G223" s="63">
        <f t="shared" si="35"/>
        <v>154000</v>
      </c>
      <c r="H223" s="63">
        <f t="shared" si="35"/>
        <v>134000</v>
      </c>
      <c r="I223" s="63">
        <f t="shared" si="35"/>
        <v>0</v>
      </c>
      <c r="J223" s="107"/>
      <c r="K223" s="91"/>
      <c r="L223" s="98"/>
    </row>
    <row r="224" spans="1:12" ht="22.5" customHeight="1">
      <c r="A224" s="154"/>
      <c r="B224" s="168">
        <v>75818</v>
      </c>
      <c r="C224" s="9"/>
      <c r="D224" s="2" t="s">
        <v>73</v>
      </c>
      <c r="E224" s="63">
        <f t="shared" si="35"/>
        <v>0</v>
      </c>
      <c r="F224" s="128"/>
      <c r="G224" s="63">
        <f t="shared" si="35"/>
        <v>154000</v>
      </c>
      <c r="H224" s="63">
        <f t="shared" si="35"/>
        <v>134000</v>
      </c>
      <c r="I224" s="63">
        <f t="shared" si="35"/>
        <v>0</v>
      </c>
      <c r="J224" s="107"/>
      <c r="K224" s="91"/>
      <c r="L224" s="98"/>
    </row>
    <row r="225" spans="1:12" ht="11.25" customHeight="1">
      <c r="A225" s="154"/>
      <c r="B225" s="168"/>
      <c r="C225" s="9">
        <v>4810</v>
      </c>
      <c r="D225" s="9" t="s">
        <v>74</v>
      </c>
      <c r="E225" s="68"/>
      <c r="F225" s="128"/>
      <c r="G225" s="64">
        <v>154000</v>
      </c>
      <c r="H225" s="68">
        <v>134000</v>
      </c>
      <c r="I225" s="68"/>
      <c r="J225" s="107"/>
      <c r="K225" s="91"/>
      <c r="L225" s="98"/>
    </row>
    <row r="226" spans="1:12" ht="21" customHeight="1">
      <c r="A226" s="153">
        <v>801</v>
      </c>
      <c r="B226" s="21"/>
      <c r="C226" s="21"/>
      <c r="D226" s="2" t="s">
        <v>75</v>
      </c>
      <c r="E226" s="63">
        <f>E229+E272+E274+E312+E349+E360+E375+E382+E419+E470+E423+E308+E427+E425+E310+E364+E441+E454+E466</f>
        <v>9485863.110000003</v>
      </c>
      <c r="F226" s="138">
        <v>90.3</v>
      </c>
      <c r="G226" s="63">
        <f>G229+G272+G274+G312+G349+G360+G375+G382+G419+G470+G423+G308+G427+G425+G310+G364+G441+G454+G466</f>
        <v>10571558.500000002</v>
      </c>
      <c r="H226" s="63">
        <f>H229+H272+H274+H312+H349+H360+H375+H382+H419+H470+H423+H308+H427+H425+H310+H364+H441+H454+H466</f>
        <v>11318181.33</v>
      </c>
      <c r="I226" s="63">
        <f>I229+I272+I274+I312+I349+I360+I375+I382+I419+I470+I423+I308+I427+I425+I310+I364+I441+I454+I466</f>
        <v>10547310.45</v>
      </c>
      <c r="J226" s="107">
        <f aca="true" t="shared" si="36" ref="J226:J327">(I226/H226)*100</f>
        <v>93.18909233273433</v>
      </c>
      <c r="K226" s="91">
        <f aca="true" t="shared" si="37" ref="K226:K233">(I226/E226)*100</f>
        <v>111.18978133767308</v>
      </c>
      <c r="L226" s="98">
        <f>(I226/$I$803)*100</f>
        <v>27.9308447872036</v>
      </c>
    </row>
    <row r="227" spans="1:12" ht="11.25">
      <c r="A227" s="153"/>
      <c r="B227" s="28"/>
      <c r="C227" s="21"/>
      <c r="D227" s="41" t="s">
        <v>116</v>
      </c>
      <c r="E227" s="71">
        <f>E346+E307+E268+E269+E270+E271+E347+E348</f>
        <v>46565</v>
      </c>
      <c r="F227" s="138">
        <v>95.2</v>
      </c>
      <c r="G227" s="71">
        <f>G346+G307+G268+G269+G270+G271+G347+G348+G306+G305</f>
        <v>733157.6100000001</v>
      </c>
      <c r="H227" s="71">
        <f>H346+H307+H268+H269+H270+H271+H347+H348+H306+H305</f>
        <v>914467.6100000001</v>
      </c>
      <c r="I227" s="71">
        <f>I346+I307+I268+I269+I270+I271+I347+I348+I306+I305</f>
        <v>709812.61</v>
      </c>
      <c r="J227" s="107">
        <f t="shared" si="36"/>
        <v>77.62031177900329</v>
      </c>
      <c r="K227" s="100">
        <f t="shared" si="37"/>
        <v>1524.3479222592075</v>
      </c>
      <c r="L227" s="101">
        <f>(I227/$I$803)*100</f>
        <v>1.8796892280638127</v>
      </c>
    </row>
    <row r="228" spans="1:12" ht="12" customHeight="1">
      <c r="A228" s="153"/>
      <c r="B228" s="28"/>
      <c r="C228" s="21"/>
      <c r="D228" s="41" t="s">
        <v>12</v>
      </c>
      <c r="E228" s="71">
        <f>E226-E227</f>
        <v>9439298.110000003</v>
      </c>
      <c r="F228" s="138">
        <v>90.3</v>
      </c>
      <c r="G228" s="71">
        <f>G226-G227</f>
        <v>9838400.890000002</v>
      </c>
      <c r="H228" s="71">
        <f>H226-H227</f>
        <v>10403713.72</v>
      </c>
      <c r="I228" s="71">
        <f>I226-I227</f>
        <v>9837497.84</v>
      </c>
      <c r="J228" s="118">
        <f t="shared" si="36"/>
        <v>94.55755997099851</v>
      </c>
      <c r="K228" s="100">
        <f t="shared" si="37"/>
        <v>104.21853113822249</v>
      </c>
      <c r="L228" s="101">
        <f>(I228/$I$803)*100</f>
        <v>26.051155559139787</v>
      </c>
    </row>
    <row r="229" spans="1:12" ht="21">
      <c r="A229" s="154"/>
      <c r="B229" s="158">
        <v>80101</v>
      </c>
      <c r="C229" s="21"/>
      <c r="D229" s="2" t="s">
        <v>76</v>
      </c>
      <c r="E229" s="63">
        <f>SUM(E230:E271)</f>
        <v>4257207.890000001</v>
      </c>
      <c r="F229" s="128">
        <v>92.9</v>
      </c>
      <c r="G229" s="63">
        <f>SUM(G230:G271)</f>
        <v>5261954.69</v>
      </c>
      <c r="H229" s="63">
        <f>SUM(H230:H271)</f>
        <v>5860160.499999999</v>
      </c>
      <c r="I229" s="63">
        <f>SUM(I230:I271)</f>
        <v>5504829.829999999</v>
      </c>
      <c r="J229" s="107">
        <f t="shared" si="36"/>
        <v>93.9365027630216</v>
      </c>
      <c r="K229" s="91">
        <f t="shared" si="37"/>
        <v>129.30610795236495</v>
      </c>
      <c r="L229" s="98">
        <f>(I229/$I$803)*100</f>
        <v>14.577607086714545</v>
      </c>
    </row>
    <row r="230" spans="1:12" ht="99" customHeight="1">
      <c r="A230" s="154"/>
      <c r="B230" s="151"/>
      <c r="C230" s="16">
        <v>2590</v>
      </c>
      <c r="D230" s="9" t="s">
        <v>216</v>
      </c>
      <c r="E230" s="66">
        <v>1681435.37</v>
      </c>
      <c r="F230" s="94">
        <v>99.8</v>
      </c>
      <c r="G230" s="66">
        <v>1932545</v>
      </c>
      <c r="H230" s="66">
        <v>1961845</v>
      </c>
      <c r="I230" s="66">
        <v>1959003.78</v>
      </c>
      <c r="J230" s="101">
        <f t="shared" si="36"/>
        <v>99.85517612247655</v>
      </c>
      <c r="K230" s="100">
        <f t="shared" si="37"/>
        <v>116.50782509707763</v>
      </c>
      <c r="L230" s="101">
        <f>(I230/$I$803)*100</f>
        <v>5.187733003225022</v>
      </c>
    </row>
    <row r="231" spans="1:12" ht="38.25" customHeight="1">
      <c r="A231" s="154"/>
      <c r="B231" s="151"/>
      <c r="C231" s="16">
        <v>2950</v>
      </c>
      <c r="D231" s="9" t="s">
        <v>217</v>
      </c>
      <c r="E231" s="66"/>
      <c r="F231" s="94"/>
      <c r="G231" s="66">
        <v>0</v>
      </c>
      <c r="H231" s="66">
        <v>4381.63</v>
      </c>
      <c r="I231" s="66">
        <v>4381.63</v>
      </c>
      <c r="J231" s="101"/>
      <c r="K231" s="100"/>
      <c r="L231" s="101"/>
    </row>
    <row r="232" spans="1:12" ht="34.5" customHeight="1">
      <c r="A232" s="154"/>
      <c r="B232" s="159"/>
      <c r="C232" s="16">
        <v>3020</v>
      </c>
      <c r="D232" s="9" t="s">
        <v>111</v>
      </c>
      <c r="E232" s="64">
        <v>97270.75</v>
      </c>
      <c r="F232" s="135">
        <v>97</v>
      </c>
      <c r="G232" s="64">
        <v>105940</v>
      </c>
      <c r="H232" s="64">
        <v>120040</v>
      </c>
      <c r="I232" s="64">
        <v>115411.01</v>
      </c>
      <c r="J232" s="100">
        <f t="shared" si="36"/>
        <v>96.14379373542153</v>
      </c>
      <c r="K232" s="100">
        <f t="shared" si="37"/>
        <v>118.64924450567102</v>
      </c>
      <c r="L232" s="101">
        <f aca="true" t="shared" si="38" ref="L232:L243">(I232/$I$803)*100</f>
        <v>0.30562549782958204</v>
      </c>
    </row>
    <row r="233" spans="1:12" ht="21.75" customHeight="1">
      <c r="A233" s="154"/>
      <c r="B233" s="159"/>
      <c r="C233" s="16">
        <v>4010</v>
      </c>
      <c r="D233" s="9" t="s">
        <v>55</v>
      </c>
      <c r="E233" s="64">
        <v>1452416.32</v>
      </c>
      <c r="F233" s="135">
        <v>95</v>
      </c>
      <c r="G233" s="64">
        <v>1656435</v>
      </c>
      <c r="H233" s="64">
        <v>1834765</v>
      </c>
      <c r="I233" s="64">
        <v>1785504.09</v>
      </c>
      <c r="J233" s="100">
        <f t="shared" si="36"/>
        <v>97.31513790594435</v>
      </c>
      <c r="K233" s="100">
        <f t="shared" si="37"/>
        <v>122.93335357179132</v>
      </c>
      <c r="L233" s="101">
        <f t="shared" si="38"/>
        <v>4.728280052163177</v>
      </c>
    </row>
    <row r="234" spans="1:12" ht="23.25" customHeight="1">
      <c r="A234" s="154"/>
      <c r="B234" s="159"/>
      <c r="C234" s="16">
        <v>4017</v>
      </c>
      <c r="D234" s="9" t="s">
        <v>55</v>
      </c>
      <c r="E234" s="64">
        <v>24915.59</v>
      </c>
      <c r="F234" s="135">
        <v>26</v>
      </c>
      <c r="G234" s="64">
        <v>50000</v>
      </c>
      <c r="H234" s="64">
        <v>37313.5</v>
      </c>
      <c r="I234" s="64">
        <v>32464.06</v>
      </c>
      <c r="J234" s="100">
        <f t="shared" si="36"/>
        <v>87.00352419365646</v>
      </c>
      <c r="K234" s="100"/>
      <c r="L234" s="101">
        <f t="shared" si="38"/>
        <v>0.08596965314721206</v>
      </c>
    </row>
    <row r="235" spans="1:12" ht="24.75" customHeight="1">
      <c r="A235" s="154"/>
      <c r="B235" s="159"/>
      <c r="C235" s="16">
        <v>4019</v>
      </c>
      <c r="D235" s="9" t="s">
        <v>55</v>
      </c>
      <c r="E235" s="64">
        <v>2739.69</v>
      </c>
      <c r="F235" s="135">
        <v>26</v>
      </c>
      <c r="G235" s="64">
        <v>5000</v>
      </c>
      <c r="H235" s="64">
        <v>4379.5</v>
      </c>
      <c r="I235" s="64">
        <v>3569.7</v>
      </c>
      <c r="J235" s="100">
        <f t="shared" si="36"/>
        <v>81.50930471515014</v>
      </c>
      <c r="K235" s="100"/>
      <c r="L235" s="101">
        <f t="shared" si="38"/>
        <v>0.009453095849367049</v>
      </c>
    </row>
    <row r="236" spans="1:12" ht="22.5">
      <c r="A236" s="154"/>
      <c r="B236" s="159"/>
      <c r="C236" s="16">
        <v>4040</v>
      </c>
      <c r="D236" s="9" t="s">
        <v>56</v>
      </c>
      <c r="E236" s="64">
        <v>112456.72</v>
      </c>
      <c r="F236" s="135">
        <v>99</v>
      </c>
      <c r="G236" s="64">
        <v>111200</v>
      </c>
      <c r="H236" s="64">
        <v>108700</v>
      </c>
      <c r="I236" s="64">
        <v>108433.77</v>
      </c>
      <c r="J236" s="100">
        <f t="shared" si="36"/>
        <v>99.75507819687212</v>
      </c>
      <c r="K236" s="100">
        <f>(I236/E236)*100</f>
        <v>96.42266820515484</v>
      </c>
      <c r="L236" s="101">
        <f t="shared" si="38"/>
        <v>0.28714872989837276</v>
      </c>
    </row>
    <row r="237" spans="1:12" ht="21.75" customHeight="1">
      <c r="A237" s="154"/>
      <c r="B237" s="159"/>
      <c r="C237" s="16">
        <v>4110</v>
      </c>
      <c r="D237" s="9" t="s">
        <v>193</v>
      </c>
      <c r="E237" s="64">
        <v>272601.83</v>
      </c>
      <c r="F237" s="135">
        <v>92</v>
      </c>
      <c r="G237" s="64">
        <v>316215</v>
      </c>
      <c r="H237" s="64">
        <v>362915</v>
      </c>
      <c r="I237" s="64">
        <v>334643.21</v>
      </c>
      <c r="J237" s="100">
        <f t="shared" si="36"/>
        <v>92.209803948583</v>
      </c>
      <c r="K237" s="100">
        <f>(I237/E237)*100</f>
        <v>122.75897414188306</v>
      </c>
      <c r="L237" s="101">
        <f t="shared" si="38"/>
        <v>0.886184928556984</v>
      </c>
    </row>
    <row r="238" spans="1:12" ht="33.75">
      <c r="A238" s="154"/>
      <c r="B238" s="159"/>
      <c r="C238" s="16">
        <v>4117</v>
      </c>
      <c r="D238" s="9" t="s">
        <v>193</v>
      </c>
      <c r="E238" s="64">
        <v>4266.55</v>
      </c>
      <c r="F238" s="135">
        <v>26</v>
      </c>
      <c r="G238" s="64">
        <v>0</v>
      </c>
      <c r="H238" s="64">
        <v>10237.37</v>
      </c>
      <c r="I238" s="64">
        <v>5556.73</v>
      </c>
      <c r="J238" s="100">
        <f t="shared" si="36"/>
        <v>54.27888217383956</v>
      </c>
      <c r="K238" s="100"/>
      <c r="L238" s="101">
        <f t="shared" si="38"/>
        <v>0.014715046446214908</v>
      </c>
    </row>
    <row r="239" spans="1:12" ht="21.75" customHeight="1">
      <c r="A239" s="154"/>
      <c r="B239" s="159"/>
      <c r="C239" s="16">
        <v>4119</v>
      </c>
      <c r="D239" s="9" t="s">
        <v>193</v>
      </c>
      <c r="E239" s="64">
        <v>469.14</v>
      </c>
      <c r="F239" s="135">
        <v>26</v>
      </c>
      <c r="G239" s="64">
        <v>0</v>
      </c>
      <c r="H239" s="64">
        <v>1186.63</v>
      </c>
      <c r="I239" s="64">
        <v>611</v>
      </c>
      <c r="J239" s="100">
        <f t="shared" si="36"/>
        <v>51.49035503906019</v>
      </c>
      <c r="K239" s="100"/>
      <c r="L239" s="101">
        <f t="shared" si="38"/>
        <v>0.0016180187589890653</v>
      </c>
    </row>
    <row r="240" spans="1:12" ht="22.5">
      <c r="A240" s="154"/>
      <c r="B240" s="159"/>
      <c r="C240" s="16">
        <v>4120</v>
      </c>
      <c r="D240" s="9" t="s">
        <v>60</v>
      </c>
      <c r="E240" s="64">
        <v>28779.26</v>
      </c>
      <c r="F240" s="135">
        <v>81.7</v>
      </c>
      <c r="G240" s="64">
        <v>41546</v>
      </c>
      <c r="H240" s="64">
        <v>35646</v>
      </c>
      <c r="I240" s="64">
        <v>32429.16</v>
      </c>
      <c r="J240" s="101">
        <f t="shared" si="36"/>
        <v>90.97559333445547</v>
      </c>
      <c r="K240" s="100">
        <f>(I240/E240)*100</f>
        <v>112.68239697615574</v>
      </c>
      <c r="L240" s="101">
        <f t="shared" si="38"/>
        <v>0.08587723276310612</v>
      </c>
    </row>
    <row r="241" spans="1:12" ht="22.5">
      <c r="A241" s="154"/>
      <c r="B241" s="159"/>
      <c r="C241" s="16">
        <v>4127</v>
      </c>
      <c r="D241" s="9" t="s">
        <v>60</v>
      </c>
      <c r="E241" s="64">
        <v>537.14</v>
      </c>
      <c r="F241" s="135">
        <v>22.7</v>
      </c>
      <c r="G241" s="64">
        <v>0</v>
      </c>
      <c r="H241" s="64">
        <v>853.05</v>
      </c>
      <c r="I241" s="64">
        <v>476.83</v>
      </c>
      <c r="J241" s="101">
        <f t="shared" si="36"/>
        <v>55.897075200750244</v>
      </c>
      <c r="K241" s="100"/>
      <c r="L241" s="101">
        <f t="shared" si="38"/>
        <v>0.0012627166691469003</v>
      </c>
    </row>
    <row r="242" spans="1:12" ht="22.5">
      <c r="A242" s="154"/>
      <c r="B242" s="159"/>
      <c r="C242" s="16">
        <v>4129</v>
      </c>
      <c r="D242" s="9" t="s">
        <v>60</v>
      </c>
      <c r="E242" s="64">
        <v>59.06</v>
      </c>
      <c r="F242" s="135">
        <v>22.7</v>
      </c>
      <c r="G242" s="64">
        <v>0</v>
      </c>
      <c r="H242" s="64">
        <v>99.95</v>
      </c>
      <c r="I242" s="64">
        <v>52.43</v>
      </c>
      <c r="J242" s="101">
        <f t="shared" si="36"/>
        <v>52.456228114057026</v>
      </c>
      <c r="K242" s="100"/>
      <c r="L242" s="101">
        <f t="shared" si="38"/>
        <v>0.00013884242804222048</v>
      </c>
    </row>
    <row r="243" spans="1:12" ht="22.5">
      <c r="A243" s="154"/>
      <c r="B243" s="159"/>
      <c r="C243" s="16">
        <v>4170</v>
      </c>
      <c r="D243" s="9" t="s">
        <v>29</v>
      </c>
      <c r="E243" s="64">
        <v>41891.65</v>
      </c>
      <c r="F243" s="135">
        <v>99.7</v>
      </c>
      <c r="G243" s="64">
        <v>10000</v>
      </c>
      <c r="H243" s="64">
        <v>6000</v>
      </c>
      <c r="I243" s="64">
        <v>5224.17</v>
      </c>
      <c r="J243" s="101">
        <f t="shared" si="36"/>
        <v>87.0695</v>
      </c>
      <c r="K243" s="100">
        <f>(I243/E243)*100</f>
        <v>12.470671362908838</v>
      </c>
      <c r="L243" s="101">
        <f t="shared" si="38"/>
        <v>0.013834378167181517</v>
      </c>
    </row>
    <row r="244" spans="1:12" ht="22.5">
      <c r="A244" s="154"/>
      <c r="B244" s="159"/>
      <c r="C244" s="16">
        <v>4177</v>
      </c>
      <c r="D244" s="9" t="s">
        <v>29</v>
      </c>
      <c r="E244" s="64"/>
      <c r="F244" s="135"/>
      <c r="G244" s="64">
        <v>0</v>
      </c>
      <c r="H244" s="64">
        <v>0</v>
      </c>
      <c r="I244" s="64"/>
      <c r="J244" s="101"/>
      <c r="K244" s="100"/>
      <c r="L244" s="101"/>
    </row>
    <row r="245" spans="1:12" ht="22.5">
      <c r="A245" s="154"/>
      <c r="B245" s="159"/>
      <c r="C245" s="16">
        <v>4179</v>
      </c>
      <c r="D245" s="9" t="s">
        <v>29</v>
      </c>
      <c r="E245" s="64"/>
      <c r="F245" s="135"/>
      <c r="G245" s="64">
        <v>0</v>
      </c>
      <c r="H245" s="64">
        <v>0</v>
      </c>
      <c r="I245" s="64"/>
      <c r="J245" s="101"/>
      <c r="K245" s="100"/>
      <c r="L245" s="101"/>
    </row>
    <row r="246" spans="1:12" ht="21" customHeight="1">
      <c r="A246" s="154"/>
      <c r="B246" s="159"/>
      <c r="C246" s="16">
        <v>4210</v>
      </c>
      <c r="D246" s="9" t="s">
        <v>14</v>
      </c>
      <c r="E246" s="64">
        <v>87979.05</v>
      </c>
      <c r="F246" s="135">
        <v>90.4</v>
      </c>
      <c r="G246" s="64">
        <v>110800</v>
      </c>
      <c r="H246" s="64">
        <v>118040.76</v>
      </c>
      <c r="I246" s="64">
        <v>86987.42</v>
      </c>
      <c r="J246" s="101">
        <f t="shared" si="36"/>
        <v>73.69269733607273</v>
      </c>
      <c r="K246" s="100">
        <f>(I246/E246)*100</f>
        <v>98.87287939571976</v>
      </c>
      <c r="L246" s="101">
        <f aca="true" t="shared" si="39" ref="L246:L251">(I246/$I$803)*100</f>
        <v>0.23035560942072114</v>
      </c>
    </row>
    <row r="247" spans="1:12" ht="21.75" customHeight="1">
      <c r="A247" s="154"/>
      <c r="B247" s="159"/>
      <c r="C247" s="16">
        <v>4217</v>
      </c>
      <c r="D247" s="9" t="s">
        <v>14</v>
      </c>
      <c r="E247" s="64">
        <v>11567.16</v>
      </c>
      <c r="F247" s="135">
        <v>23.6</v>
      </c>
      <c r="G247" s="64">
        <v>25254.4</v>
      </c>
      <c r="H247" s="64">
        <v>101089.69</v>
      </c>
      <c r="I247" s="64">
        <v>101089.69</v>
      </c>
      <c r="J247" s="101">
        <f t="shared" si="36"/>
        <v>100</v>
      </c>
      <c r="K247" s="100"/>
      <c r="L247" s="101">
        <f t="shared" si="39"/>
        <v>0.26770051515612003</v>
      </c>
    </row>
    <row r="248" spans="1:12" ht="21" customHeight="1">
      <c r="A248" s="154"/>
      <c r="B248" s="159"/>
      <c r="C248" s="16">
        <v>4219</v>
      </c>
      <c r="D248" s="9" t="s">
        <v>14</v>
      </c>
      <c r="E248" s="64">
        <v>1271.91</v>
      </c>
      <c r="F248" s="135">
        <v>23.6</v>
      </c>
      <c r="G248" s="64">
        <v>9000</v>
      </c>
      <c r="H248" s="64">
        <v>11115.68</v>
      </c>
      <c r="I248" s="64">
        <v>11115.68</v>
      </c>
      <c r="J248" s="101">
        <f t="shared" si="36"/>
        <v>100</v>
      </c>
      <c r="K248" s="100"/>
      <c r="L248" s="101">
        <f t="shared" si="39"/>
        <v>0.02943597178219243</v>
      </c>
    </row>
    <row r="249" spans="1:12" ht="32.25" customHeight="1">
      <c r="A249" s="154"/>
      <c r="B249" s="159"/>
      <c r="C249" s="16">
        <v>4240</v>
      </c>
      <c r="D249" s="9" t="s">
        <v>189</v>
      </c>
      <c r="E249" s="64">
        <v>94821.57</v>
      </c>
      <c r="F249" s="135">
        <v>98</v>
      </c>
      <c r="G249" s="64">
        <v>30000</v>
      </c>
      <c r="H249" s="64">
        <v>10000</v>
      </c>
      <c r="I249" s="64">
        <v>6671.5</v>
      </c>
      <c r="J249" s="101">
        <f t="shared" si="36"/>
        <v>66.715</v>
      </c>
      <c r="K249" s="100">
        <f>(I249/E249)*100</f>
        <v>7.0358463796792226</v>
      </c>
      <c r="L249" s="101">
        <f t="shared" si="39"/>
        <v>0.01766712299606473</v>
      </c>
    </row>
    <row r="250" spans="1:12" ht="32.25" customHeight="1">
      <c r="A250" s="154"/>
      <c r="B250" s="159"/>
      <c r="C250" s="16">
        <v>4247</v>
      </c>
      <c r="D250" s="9" t="s">
        <v>189</v>
      </c>
      <c r="E250" s="64">
        <v>17881.67</v>
      </c>
      <c r="F250" s="135"/>
      <c r="G250" s="64">
        <v>0</v>
      </c>
      <c r="H250" s="64">
        <v>7993.26</v>
      </c>
      <c r="I250" s="64">
        <v>4964.07</v>
      </c>
      <c r="J250" s="101"/>
      <c r="K250" s="100"/>
      <c r="L250" s="101">
        <f t="shared" si="39"/>
        <v>0.013145594731480933</v>
      </c>
    </row>
    <row r="251" spans="1:12" ht="32.25" customHeight="1">
      <c r="A251" s="154"/>
      <c r="B251" s="159"/>
      <c r="C251" s="16">
        <v>4249</v>
      </c>
      <c r="D251" s="9" t="s">
        <v>189</v>
      </c>
      <c r="E251" s="64">
        <v>1966.24</v>
      </c>
      <c r="F251" s="135"/>
      <c r="G251" s="64">
        <v>0</v>
      </c>
      <c r="H251" s="64">
        <v>906.74</v>
      </c>
      <c r="I251" s="64">
        <v>545.84</v>
      </c>
      <c r="J251" s="101"/>
      <c r="K251" s="100"/>
      <c r="L251" s="101">
        <f t="shared" si="39"/>
        <v>0.0014454654000107881</v>
      </c>
    </row>
    <row r="252" spans="1:12" ht="11.25">
      <c r="A252" s="154"/>
      <c r="B252" s="159"/>
      <c r="C252" s="16">
        <v>4260</v>
      </c>
      <c r="D252" s="9" t="s">
        <v>15</v>
      </c>
      <c r="E252" s="64">
        <v>29303.12</v>
      </c>
      <c r="F252" s="135">
        <v>100</v>
      </c>
      <c r="G252" s="64">
        <v>27000</v>
      </c>
      <c r="H252" s="64">
        <v>27500</v>
      </c>
      <c r="I252" s="64">
        <v>27343.38</v>
      </c>
      <c r="J252" s="114">
        <f t="shared" si="36"/>
        <v>99.43047272727273</v>
      </c>
      <c r="K252" s="100">
        <f>(I252/E252)*100</f>
        <v>93.31217972693693</v>
      </c>
      <c r="L252" s="101">
        <f aca="true" t="shared" si="40" ref="L252:L258">(I252/$I$803)*100</f>
        <v>0.07240933187261282</v>
      </c>
    </row>
    <row r="253" spans="1:12" ht="20.25" customHeight="1">
      <c r="A253" s="154"/>
      <c r="B253" s="159"/>
      <c r="C253" s="16">
        <v>4270</v>
      </c>
      <c r="D253" s="9" t="s">
        <v>17</v>
      </c>
      <c r="E253" s="64">
        <v>3238.81</v>
      </c>
      <c r="F253" s="135">
        <v>54</v>
      </c>
      <c r="G253" s="64">
        <v>15000</v>
      </c>
      <c r="H253" s="64">
        <v>5340</v>
      </c>
      <c r="I253" s="64">
        <v>934.32</v>
      </c>
      <c r="J253" s="109">
        <f t="shared" si="36"/>
        <v>17.496629213483146</v>
      </c>
      <c r="K253" s="100">
        <f>(I253/E253)*100</f>
        <v>28.847632309397593</v>
      </c>
      <c r="L253" s="101">
        <f t="shared" si="40"/>
        <v>0.002474218145496995</v>
      </c>
    </row>
    <row r="254" spans="1:12" ht="23.25" customHeight="1">
      <c r="A254" s="154"/>
      <c r="B254" s="159"/>
      <c r="C254" s="16">
        <v>4280</v>
      </c>
      <c r="D254" s="9" t="s">
        <v>63</v>
      </c>
      <c r="E254" s="64">
        <v>610</v>
      </c>
      <c r="F254" s="135">
        <v>41</v>
      </c>
      <c r="G254" s="64">
        <v>1500</v>
      </c>
      <c r="H254" s="64">
        <v>2120</v>
      </c>
      <c r="I254" s="64">
        <v>2109.5</v>
      </c>
      <c r="J254" s="114">
        <f t="shared" si="36"/>
        <v>99.50471698113208</v>
      </c>
      <c r="K254" s="100">
        <f>(I254/E254)*100</f>
        <v>345.81967213114757</v>
      </c>
      <c r="L254" s="101">
        <f t="shared" si="40"/>
        <v>0.0055862693487519375</v>
      </c>
    </row>
    <row r="255" spans="1:12" ht="20.25" customHeight="1">
      <c r="A255" s="154"/>
      <c r="B255" s="159"/>
      <c r="C255" s="16">
        <v>4300</v>
      </c>
      <c r="D255" s="9" t="s">
        <v>19</v>
      </c>
      <c r="E255" s="64">
        <v>124556.56</v>
      </c>
      <c r="F255" s="135">
        <v>99.6</v>
      </c>
      <c r="G255" s="64">
        <v>120100</v>
      </c>
      <c r="H255" s="64">
        <v>186640</v>
      </c>
      <c r="I255" s="64">
        <v>185074.43</v>
      </c>
      <c r="J255" s="109">
        <f t="shared" si="36"/>
        <v>99.16118195456494</v>
      </c>
      <c r="K255" s="100">
        <f>(I255/E255)*100</f>
        <v>148.5866581414901</v>
      </c>
      <c r="L255" s="101">
        <f t="shared" si="40"/>
        <v>0.49010458191359846</v>
      </c>
    </row>
    <row r="256" spans="1:12" ht="23.25" customHeight="1">
      <c r="A256" s="154"/>
      <c r="B256" s="159"/>
      <c r="C256" s="16">
        <v>4307</v>
      </c>
      <c r="D256" s="9" t="s">
        <v>19</v>
      </c>
      <c r="E256" s="64">
        <v>24787.65</v>
      </c>
      <c r="F256" s="135">
        <v>59.5</v>
      </c>
      <c r="G256" s="64">
        <v>10000</v>
      </c>
      <c r="H256" s="64">
        <v>15423.6</v>
      </c>
      <c r="I256" s="64">
        <v>15062.52</v>
      </c>
      <c r="J256" s="109">
        <f t="shared" si="36"/>
        <v>97.65891231619077</v>
      </c>
      <c r="K256" s="100"/>
      <c r="L256" s="101">
        <f t="shared" si="40"/>
        <v>0.03988779037258262</v>
      </c>
    </row>
    <row r="257" spans="1:12" ht="21" customHeight="1">
      <c r="A257" s="154"/>
      <c r="B257" s="159"/>
      <c r="C257" s="16">
        <v>4309</v>
      </c>
      <c r="D257" s="9" t="s">
        <v>19</v>
      </c>
      <c r="E257" s="64">
        <v>2725.62</v>
      </c>
      <c r="F257" s="135">
        <v>62.5</v>
      </c>
      <c r="G257" s="64">
        <v>5000</v>
      </c>
      <c r="H257" s="64">
        <v>1925.85</v>
      </c>
      <c r="I257" s="64">
        <v>1656.27</v>
      </c>
      <c r="J257" s="109">
        <f t="shared" si="36"/>
        <v>86.00202507983488</v>
      </c>
      <c r="K257" s="100"/>
      <c r="L257" s="101">
        <f t="shared" si="40"/>
        <v>0.004386048985189558</v>
      </c>
    </row>
    <row r="258" spans="1:12" ht="21.75" customHeight="1">
      <c r="A258" s="154"/>
      <c r="B258" s="159"/>
      <c r="C258" s="16">
        <v>4360</v>
      </c>
      <c r="D258" s="9" t="s">
        <v>152</v>
      </c>
      <c r="E258" s="64">
        <v>3463.04</v>
      </c>
      <c r="F258" s="135">
        <v>86.6</v>
      </c>
      <c r="G258" s="64">
        <v>4000</v>
      </c>
      <c r="H258" s="64">
        <v>4800</v>
      </c>
      <c r="I258" s="64">
        <v>4759.36</v>
      </c>
      <c r="J258" s="109">
        <f t="shared" si="36"/>
        <v>99.15333333333332</v>
      </c>
      <c r="K258" s="100"/>
      <c r="L258" s="101">
        <f t="shared" si="40"/>
        <v>0.012603492243506053</v>
      </c>
    </row>
    <row r="259" spans="1:12" ht="22.5">
      <c r="A259" s="154"/>
      <c r="B259" s="159"/>
      <c r="C259" s="16">
        <v>4410</v>
      </c>
      <c r="D259" s="9" t="s">
        <v>58</v>
      </c>
      <c r="E259" s="64">
        <v>457.18</v>
      </c>
      <c r="F259" s="135">
        <v>45.7</v>
      </c>
      <c r="G259" s="64">
        <v>1000</v>
      </c>
      <c r="H259" s="64">
        <v>1000</v>
      </c>
      <c r="I259" s="64">
        <v>320.56</v>
      </c>
      <c r="J259" s="109">
        <f t="shared" si="36"/>
        <v>32.056000000000004</v>
      </c>
      <c r="K259" s="100">
        <f>(I259/E259)*100</f>
        <v>70.11680300975546</v>
      </c>
      <c r="L259" s="101">
        <f>(I259/$I$803)*100</f>
        <v>0.0008488904965327902</v>
      </c>
    </row>
    <row r="260" spans="1:12" ht="11.25" customHeight="1">
      <c r="A260" s="154"/>
      <c r="B260" s="159"/>
      <c r="C260" s="16">
        <v>4430</v>
      </c>
      <c r="D260" s="9" t="s">
        <v>32</v>
      </c>
      <c r="E260" s="64">
        <v>3410</v>
      </c>
      <c r="F260" s="135">
        <v>85</v>
      </c>
      <c r="G260" s="64">
        <v>4500</v>
      </c>
      <c r="H260" s="64">
        <v>3920</v>
      </c>
      <c r="I260" s="64">
        <v>3652</v>
      </c>
      <c r="J260" s="114">
        <f t="shared" si="36"/>
        <v>93.16326530612244</v>
      </c>
      <c r="K260" s="100">
        <f>(I260/E260)*100</f>
        <v>107.0967741935484</v>
      </c>
      <c r="L260" s="101">
        <f>(I260/$I$803)*100</f>
        <v>0.009671038474350356</v>
      </c>
    </row>
    <row r="261" spans="1:12" ht="11.25" customHeight="1">
      <c r="A261" s="154"/>
      <c r="B261" s="159"/>
      <c r="C261" s="16">
        <v>4437</v>
      </c>
      <c r="D261" s="9" t="s">
        <v>32</v>
      </c>
      <c r="E261" s="64">
        <v>880.36</v>
      </c>
      <c r="F261" s="135">
        <v>100</v>
      </c>
      <c r="G261" s="64">
        <v>0</v>
      </c>
      <c r="H261" s="64"/>
      <c r="I261" s="64"/>
      <c r="J261" s="114"/>
      <c r="K261" s="100"/>
      <c r="L261" s="101">
        <f>(I261/$I$803)*100</f>
        <v>0</v>
      </c>
    </row>
    <row r="262" spans="1:12" ht="11.25" customHeight="1">
      <c r="A262" s="154"/>
      <c r="B262" s="159"/>
      <c r="C262" s="16">
        <v>4439</v>
      </c>
      <c r="D262" s="9" t="s">
        <v>32</v>
      </c>
      <c r="E262" s="64">
        <v>96.8</v>
      </c>
      <c r="F262" s="135">
        <v>100</v>
      </c>
      <c r="G262" s="64">
        <v>0</v>
      </c>
      <c r="H262" s="64"/>
      <c r="I262" s="64"/>
      <c r="J262" s="114"/>
      <c r="K262" s="100"/>
      <c r="L262" s="101">
        <f>(I262/$I$803)*100</f>
        <v>0</v>
      </c>
    </row>
    <row r="263" spans="1:12" ht="33.75">
      <c r="A263" s="154"/>
      <c r="B263" s="159"/>
      <c r="C263" s="16">
        <v>4440</v>
      </c>
      <c r="D263" s="9" t="s">
        <v>218</v>
      </c>
      <c r="E263" s="64">
        <v>77589.08</v>
      </c>
      <c r="F263" s="135">
        <v>100</v>
      </c>
      <c r="G263" s="64">
        <v>89856</v>
      </c>
      <c r="H263" s="64">
        <v>93846</v>
      </c>
      <c r="I263" s="64">
        <v>91796.11</v>
      </c>
      <c r="J263" s="109">
        <f t="shared" si="36"/>
        <v>97.81568740276624</v>
      </c>
      <c r="K263" s="100">
        <f>(I263/E263)*100</f>
        <v>118.31060504906104</v>
      </c>
      <c r="L263" s="101">
        <f aca="true" t="shared" si="41" ref="L263:L274">(I263/$I$803)*100</f>
        <v>0.2430897348317901</v>
      </c>
    </row>
    <row r="264" spans="1:12" ht="46.5" customHeight="1">
      <c r="A264" s="154"/>
      <c r="B264" s="159"/>
      <c r="C264" s="16">
        <v>4520</v>
      </c>
      <c r="D264" s="9" t="s">
        <v>219</v>
      </c>
      <c r="E264" s="64">
        <v>7895</v>
      </c>
      <c r="F264" s="135">
        <v>98.7</v>
      </c>
      <c r="G264" s="64">
        <v>9000</v>
      </c>
      <c r="H264" s="64">
        <v>9000</v>
      </c>
      <c r="I264" s="64">
        <v>7882</v>
      </c>
      <c r="J264" s="109">
        <f t="shared" si="36"/>
        <v>87.57777777777778</v>
      </c>
      <c r="K264" s="100">
        <f>(I264/E264)*100</f>
        <v>99.83533882203926</v>
      </c>
      <c r="L264" s="101">
        <f t="shared" si="41"/>
        <v>0.02087270680581312</v>
      </c>
    </row>
    <row r="265" spans="1:12" ht="22.5">
      <c r="A265" s="154"/>
      <c r="B265" s="159"/>
      <c r="C265" s="16">
        <v>4530</v>
      </c>
      <c r="D265" s="9" t="s">
        <v>155</v>
      </c>
      <c r="E265" s="64"/>
      <c r="F265" s="135"/>
      <c r="G265" s="64">
        <v>500</v>
      </c>
      <c r="H265" s="64">
        <v>500</v>
      </c>
      <c r="I265" s="64"/>
      <c r="J265" s="109"/>
      <c r="K265" s="100"/>
      <c r="L265" s="101"/>
    </row>
    <row r="266" spans="1:12" ht="135">
      <c r="A266" s="154"/>
      <c r="B266" s="159"/>
      <c r="C266" s="16">
        <v>4560</v>
      </c>
      <c r="D266" s="9" t="s">
        <v>187</v>
      </c>
      <c r="E266" s="64"/>
      <c r="F266" s="135"/>
      <c r="G266" s="64">
        <v>0</v>
      </c>
      <c r="H266" s="64">
        <v>73</v>
      </c>
      <c r="I266" s="64">
        <v>73</v>
      </c>
      <c r="J266" s="109"/>
      <c r="K266" s="100"/>
      <c r="L266" s="101"/>
    </row>
    <row r="267" spans="1:12" ht="32.25" customHeight="1">
      <c r="A267" s="154"/>
      <c r="B267" s="159"/>
      <c r="C267" s="16">
        <v>4700</v>
      </c>
      <c r="D267" s="9" t="s">
        <v>161</v>
      </c>
      <c r="E267" s="64">
        <v>1100</v>
      </c>
      <c r="F267" s="135">
        <v>100</v>
      </c>
      <c r="G267" s="64">
        <v>1000</v>
      </c>
      <c r="H267" s="64">
        <v>1000</v>
      </c>
      <c r="I267" s="64">
        <v>120</v>
      </c>
      <c r="J267" s="114">
        <f t="shared" si="36"/>
        <v>12</v>
      </c>
      <c r="K267" s="100">
        <f>(I267/E267)*100</f>
        <v>10.909090909090908</v>
      </c>
      <c r="L267" s="101">
        <f t="shared" si="41"/>
        <v>0.0003177778250060358</v>
      </c>
    </row>
    <row r="268" spans="1:12" ht="21" customHeight="1">
      <c r="A268" s="154"/>
      <c r="B268" s="160"/>
      <c r="C268" s="16">
        <v>6050</v>
      </c>
      <c r="D268" s="9" t="s">
        <v>154</v>
      </c>
      <c r="E268" s="64">
        <v>8610</v>
      </c>
      <c r="F268" s="135">
        <v>100</v>
      </c>
      <c r="G268" s="64">
        <v>0</v>
      </c>
      <c r="H268" s="64">
        <v>0</v>
      </c>
      <c r="I268" s="64"/>
      <c r="J268" s="114"/>
      <c r="K268" s="100"/>
      <c r="L268" s="101">
        <f t="shared" si="41"/>
        <v>0</v>
      </c>
    </row>
    <row r="269" spans="1:12" ht="23.25" customHeight="1">
      <c r="A269" s="154"/>
      <c r="B269" s="160"/>
      <c r="C269" s="16">
        <v>6057</v>
      </c>
      <c r="D269" s="9" t="s">
        <v>154</v>
      </c>
      <c r="E269" s="64">
        <v>23375</v>
      </c>
      <c r="F269" s="135">
        <v>100</v>
      </c>
      <c r="G269" s="64">
        <v>472680.57</v>
      </c>
      <c r="H269" s="64">
        <v>472680.57</v>
      </c>
      <c r="I269" s="64">
        <v>282724.22</v>
      </c>
      <c r="J269" s="114">
        <f t="shared" si="36"/>
        <v>59.81295571341128</v>
      </c>
      <c r="K269" s="100"/>
      <c r="L269" s="101">
        <f t="shared" si="41"/>
        <v>0.7486957309010662</v>
      </c>
    </row>
    <row r="270" spans="1:12" ht="24.75" customHeight="1">
      <c r="A270" s="154"/>
      <c r="B270" s="160"/>
      <c r="C270" s="16">
        <v>6059</v>
      </c>
      <c r="D270" s="9" t="s">
        <v>154</v>
      </c>
      <c r="E270" s="64">
        <v>4125</v>
      </c>
      <c r="F270" s="135">
        <v>100</v>
      </c>
      <c r="G270" s="64">
        <v>96882.72</v>
      </c>
      <c r="H270" s="64">
        <v>296882.72</v>
      </c>
      <c r="I270" s="64">
        <v>282186.39</v>
      </c>
      <c r="J270" s="114">
        <f t="shared" si="36"/>
        <v>95.04978598956518</v>
      </c>
      <c r="K270" s="100"/>
      <c r="L270" s="101">
        <f t="shared" si="41"/>
        <v>0.7472714771708747</v>
      </c>
    </row>
    <row r="271" spans="1:12" ht="36.75" customHeight="1">
      <c r="A271" s="154"/>
      <c r="B271" s="161"/>
      <c r="C271" s="16">
        <v>6060</v>
      </c>
      <c r="D271" s="9" t="s">
        <v>153</v>
      </c>
      <c r="E271" s="64">
        <v>5658</v>
      </c>
      <c r="F271" s="135">
        <v>94</v>
      </c>
      <c r="G271" s="64">
        <v>0</v>
      </c>
      <c r="H271" s="64"/>
      <c r="I271" s="64"/>
      <c r="J271" s="114"/>
      <c r="K271" s="100"/>
      <c r="L271" s="101">
        <f t="shared" si="41"/>
        <v>0</v>
      </c>
    </row>
    <row r="272" spans="1:12" ht="32.25" customHeight="1">
      <c r="A272" s="154"/>
      <c r="B272" s="153">
        <v>80103</v>
      </c>
      <c r="C272" s="21"/>
      <c r="D272" s="2" t="s">
        <v>251</v>
      </c>
      <c r="E272" s="63">
        <f>SUM(E273:E273)</f>
        <v>222668.48</v>
      </c>
      <c r="F272" s="128">
        <v>99.8</v>
      </c>
      <c r="G272" s="63">
        <f>SUM(G273:G273)</f>
        <v>242024</v>
      </c>
      <c r="H272" s="63">
        <f>SUM(H273:H273)</f>
        <v>290724</v>
      </c>
      <c r="I272" s="63">
        <f>SUM(I273:I273)</f>
        <v>290128.83</v>
      </c>
      <c r="J272" s="107">
        <f t="shared" si="36"/>
        <v>99.79528005943781</v>
      </c>
      <c r="K272" s="100">
        <f>(I272/E272)*100</f>
        <v>130.2963176467545</v>
      </c>
      <c r="L272" s="98">
        <f t="shared" si="41"/>
        <v>0.7683042380745493</v>
      </c>
    </row>
    <row r="273" spans="1:12" ht="97.5" customHeight="1">
      <c r="A273" s="154"/>
      <c r="B273" s="153"/>
      <c r="C273" s="16">
        <v>2590</v>
      </c>
      <c r="D273" s="9" t="s">
        <v>252</v>
      </c>
      <c r="E273" s="66">
        <v>222668.48</v>
      </c>
      <c r="F273" s="94">
        <v>99.8</v>
      </c>
      <c r="G273" s="66">
        <v>242024</v>
      </c>
      <c r="H273" s="66">
        <v>290724</v>
      </c>
      <c r="I273" s="66">
        <v>290128.83</v>
      </c>
      <c r="J273" s="101">
        <f t="shared" si="36"/>
        <v>99.79528005943781</v>
      </c>
      <c r="K273" s="100">
        <f>(I273/E273)*100</f>
        <v>130.2963176467545</v>
      </c>
      <c r="L273" s="101">
        <f t="shared" si="41"/>
        <v>0.7683042380745493</v>
      </c>
    </row>
    <row r="274" spans="1:12" ht="11.25">
      <c r="A274" s="154"/>
      <c r="B274" s="158">
        <v>80104</v>
      </c>
      <c r="C274" s="21"/>
      <c r="D274" s="2" t="s">
        <v>79</v>
      </c>
      <c r="E274" s="63">
        <f>SUM(E275:E307)</f>
        <v>801314.4</v>
      </c>
      <c r="F274" s="128">
        <v>88</v>
      </c>
      <c r="G274" s="63">
        <f>SUM(G275:G307)</f>
        <v>1050275.32</v>
      </c>
      <c r="H274" s="63">
        <f>SUM(H275:H307)</f>
        <v>1005139.3200000001</v>
      </c>
      <c r="I274" s="63">
        <f>SUM(I275:I307)</f>
        <v>989366.41</v>
      </c>
      <c r="J274" s="107">
        <f t="shared" si="36"/>
        <v>98.43077375582124</v>
      </c>
      <c r="K274" s="91">
        <f>(I274/E274)*100</f>
        <v>123.46794341896266</v>
      </c>
      <c r="L274" s="98">
        <f t="shared" si="41"/>
        <v>2.619989215865249</v>
      </c>
    </row>
    <row r="275" spans="1:12" ht="45.75" customHeight="1">
      <c r="A275" s="154"/>
      <c r="B275" s="159"/>
      <c r="C275" s="16">
        <v>2540</v>
      </c>
      <c r="D275" s="9" t="s">
        <v>158</v>
      </c>
      <c r="E275" s="64">
        <v>520195.2</v>
      </c>
      <c r="F275" s="135">
        <v>100</v>
      </c>
      <c r="G275" s="64">
        <v>530729</v>
      </c>
      <c r="H275" s="64">
        <v>469313</v>
      </c>
      <c r="I275" s="64">
        <v>467735.4</v>
      </c>
      <c r="J275" s="114">
        <f t="shared" si="36"/>
        <v>99.66384907300672</v>
      </c>
      <c r="K275" s="91"/>
      <c r="L275" s="109">
        <f aca="true" t="shared" si="42" ref="L275:L285">(I275/$I$803)*100</f>
        <v>1.2386328174194012</v>
      </c>
    </row>
    <row r="276" spans="1:12" ht="31.5" customHeight="1">
      <c r="A276" s="154"/>
      <c r="B276" s="159"/>
      <c r="C276" s="16">
        <v>3020</v>
      </c>
      <c r="D276" s="9" t="s">
        <v>220</v>
      </c>
      <c r="E276" s="64">
        <v>8037.44</v>
      </c>
      <c r="F276" s="135">
        <v>95</v>
      </c>
      <c r="G276" s="64">
        <v>11965</v>
      </c>
      <c r="H276" s="64">
        <v>12865</v>
      </c>
      <c r="I276" s="64">
        <v>12524.32</v>
      </c>
      <c r="J276" s="114">
        <f t="shared" si="36"/>
        <v>97.35188495919161</v>
      </c>
      <c r="K276" s="100">
        <f>(I276/E276)*100</f>
        <v>155.82474021579011</v>
      </c>
      <c r="L276" s="109">
        <f t="shared" si="42"/>
        <v>0.03316625974399661</v>
      </c>
    </row>
    <row r="277" spans="1:12" ht="20.25" customHeight="1">
      <c r="A277" s="154"/>
      <c r="B277" s="159"/>
      <c r="C277" s="16">
        <v>4010</v>
      </c>
      <c r="D277" s="9" t="s">
        <v>55</v>
      </c>
      <c r="E277" s="64">
        <v>138447.75</v>
      </c>
      <c r="F277" s="135">
        <v>97</v>
      </c>
      <c r="G277" s="64">
        <v>179200</v>
      </c>
      <c r="H277" s="64">
        <v>196600</v>
      </c>
      <c r="I277" s="64">
        <v>190606.99</v>
      </c>
      <c r="J277" s="114">
        <f t="shared" si="36"/>
        <v>96.95167344862665</v>
      </c>
      <c r="K277" s="100">
        <f>(I277/E277)*100</f>
        <v>137.674313955987</v>
      </c>
      <c r="L277" s="101">
        <f t="shared" si="42"/>
        <v>0.5047556226095601</v>
      </c>
    </row>
    <row r="278" spans="1:12" ht="20.25" customHeight="1">
      <c r="A278" s="154"/>
      <c r="B278" s="159"/>
      <c r="C278" s="16">
        <v>4017</v>
      </c>
      <c r="D278" s="9" t="s">
        <v>55</v>
      </c>
      <c r="E278" s="64"/>
      <c r="F278" s="135">
        <v>0</v>
      </c>
      <c r="G278" s="64">
        <v>0</v>
      </c>
      <c r="H278" s="64">
        <v>0</v>
      </c>
      <c r="I278" s="64"/>
      <c r="J278" s="114"/>
      <c r="K278" s="100"/>
      <c r="L278" s="101">
        <f t="shared" si="42"/>
        <v>0</v>
      </c>
    </row>
    <row r="279" spans="1:12" ht="20.25" customHeight="1">
      <c r="A279" s="154"/>
      <c r="B279" s="159"/>
      <c r="C279" s="16">
        <v>4019</v>
      </c>
      <c r="D279" s="9" t="s">
        <v>55</v>
      </c>
      <c r="E279" s="64"/>
      <c r="F279" s="135">
        <v>0</v>
      </c>
      <c r="G279" s="64">
        <v>0</v>
      </c>
      <c r="H279" s="64">
        <v>0</v>
      </c>
      <c r="I279" s="64"/>
      <c r="J279" s="114"/>
      <c r="K279" s="100"/>
      <c r="L279" s="101"/>
    </row>
    <row r="280" spans="1:12" ht="21.75" customHeight="1">
      <c r="A280" s="154"/>
      <c r="B280" s="159"/>
      <c r="C280" s="16">
        <v>4040</v>
      </c>
      <c r="D280" s="9" t="s">
        <v>56</v>
      </c>
      <c r="E280" s="64">
        <v>9660.37</v>
      </c>
      <c r="F280" s="135">
        <v>100</v>
      </c>
      <c r="G280" s="64">
        <v>10500</v>
      </c>
      <c r="H280" s="64">
        <v>10000</v>
      </c>
      <c r="I280" s="64">
        <v>9993.33</v>
      </c>
      <c r="J280" s="114">
        <f t="shared" si="36"/>
        <v>99.9333</v>
      </c>
      <c r="K280" s="100">
        <f>(I280/E280)*100</f>
        <v>103.44665887538468</v>
      </c>
      <c r="L280" s="101">
        <f t="shared" si="42"/>
        <v>0.026463822266396396</v>
      </c>
    </row>
    <row r="281" spans="1:12" ht="20.25" customHeight="1">
      <c r="A281" s="154"/>
      <c r="B281" s="159"/>
      <c r="C281" s="16">
        <v>4110</v>
      </c>
      <c r="D281" s="9" t="s">
        <v>193</v>
      </c>
      <c r="E281" s="64">
        <v>24808.38</v>
      </c>
      <c r="F281" s="135">
        <v>90</v>
      </c>
      <c r="G281" s="64">
        <v>32810</v>
      </c>
      <c r="H281" s="64">
        <v>38810</v>
      </c>
      <c r="I281" s="64">
        <v>35177.23</v>
      </c>
      <c r="J281" s="114">
        <f t="shared" si="36"/>
        <v>90.63960319505283</v>
      </c>
      <c r="K281" s="100">
        <f>(I281/E281)*100</f>
        <v>141.79575611144298</v>
      </c>
      <c r="L281" s="101">
        <f t="shared" si="42"/>
        <v>0.09315453032614227</v>
      </c>
    </row>
    <row r="282" spans="1:12" ht="20.25" customHeight="1">
      <c r="A282" s="154"/>
      <c r="B282" s="159"/>
      <c r="C282" s="16">
        <v>4117</v>
      </c>
      <c r="D282" s="9" t="s">
        <v>193</v>
      </c>
      <c r="E282" s="64"/>
      <c r="F282" s="135">
        <v>0</v>
      </c>
      <c r="G282" s="64">
        <v>0</v>
      </c>
      <c r="H282" s="64">
        <v>0</v>
      </c>
      <c r="I282" s="64"/>
      <c r="J282" s="114"/>
      <c r="K282" s="100"/>
      <c r="L282" s="101">
        <f t="shared" si="42"/>
        <v>0</v>
      </c>
    </row>
    <row r="283" spans="1:12" ht="20.25" customHeight="1">
      <c r="A283" s="154"/>
      <c r="B283" s="159"/>
      <c r="C283" s="16">
        <v>4119</v>
      </c>
      <c r="D283" s="9" t="s">
        <v>193</v>
      </c>
      <c r="E283" s="64"/>
      <c r="F283" s="135">
        <v>0</v>
      </c>
      <c r="G283" s="64">
        <v>0</v>
      </c>
      <c r="H283" s="64">
        <v>0</v>
      </c>
      <c r="I283" s="64"/>
      <c r="J283" s="114"/>
      <c r="K283" s="100"/>
      <c r="L283" s="101"/>
    </row>
    <row r="284" spans="1:12" ht="22.5">
      <c r="A284" s="154"/>
      <c r="B284" s="159"/>
      <c r="C284" s="16">
        <v>4120</v>
      </c>
      <c r="D284" s="9" t="s">
        <v>60</v>
      </c>
      <c r="E284" s="64">
        <v>2672.43</v>
      </c>
      <c r="F284" s="135">
        <v>76.1</v>
      </c>
      <c r="G284" s="64">
        <v>4800</v>
      </c>
      <c r="H284" s="64">
        <v>3820</v>
      </c>
      <c r="I284" s="64">
        <v>3594.88</v>
      </c>
      <c r="J284" s="109">
        <f t="shared" si="36"/>
        <v>94.10680628272252</v>
      </c>
      <c r="K284" s="100">
        <f>(I284/E284)*100</f>
        <v>134.51727454039957</v>
      </c>
      <c r="L284" s="101">
        <f t="shared" si="42"/>
        <v>0.009519776229647482</v>
      </c>
    </row>
    <row r="285" spans="1:12" ht="22.5">
      <c r="A285" s="154"/>
      <c r="B285" s="159"/>
      <c r="C285" s="16">
        <v>4127</v>
      </c>
      <c r="D285" s="9" t="s">
        <v>60</v>
      </c>
      <c r="E285" s="64"/>
      <c r="F285" s="135">
        <v>0</v>
      </c>
      <c r="G285" s="64">
        <v>0</v>
      </c>
      <c r="H285" s="64">
        <v>0</v>
      </c>
      <c r="I285" s="64"/>
      <c r="J285" s="109"/>
      <c r="K285" s="100"/>
      <c r="L285" s="101">
        <f t="shared" si="42"/>
        <v>0</v>
      </c>
    </row>
    <row r="286" spans="1:12" ht="22.5">
      <c r="A286" s="154"/>
      <c r="B286" s="159"/>
      <c r="C286" s="16">
        <v>4129</v>
      </c>
      <c r="D286" s="9" t="s">
        <v>60</v>
      </c>
      <c r="E286" s="64"/>
      <c r="F286" s="135">
        <v>0</v>
      </c>
      <c r="G286" s="64">
        <v>0</v>
      </c>
      <c r="H286" s="64">
        <v>0</v>
      </c>
      <c r="I286" s="64"/>
      <c r="J286" s="109"/>
      <c r="K286" s="100"/>
      <c r="L286" s="101"/>
    </row>
    <row r="287" spans="1:12" ht="21" customHeight="1">
      <c r="A287" s="154"/>
      <c r="B287" s="159"/>
      <c r="C287" s="16">
        <v>4177</v>
      </c>
      <c r="D287" s="9" t="s">
        <v>29</v>
      </c>
      <c r="E287" s="72"/>
      <c r="F287" s="135"/>
      <c r="G287" s="64">
        <v>0</v>
      </c>
      <c r="H287" s="72">
        <v>0</v>
      </c>
      <c r="I287" s="72"/>
      <c r="J287" s="109"/>
      <c r="K287" s="100"/>
      <c r="L287" s="101">
        <f>(I287/$I$803)*100</f>
        <v>0</v>
      </c>
    </row>
    <row r="288" spans="1:12" ht="21" customHeight="1">
      <c r="A288" s="154"/>
      <c r="B288" s="159"/>
      <c r="C288" s="16">
        <v>4179</v>
      </c>
      <c r="D288" s="9" t="s">
        <v>29</v>
      </c>
      <c r="E288" s="72"/>
      <c r="F288" s="135"/>
      <c r="G288" s="64">
        <v>0</v>
      </c>
      <c r="H288" s="72">
        <v>0</v>
      </c>
      <c r="I288" s="72"/>
      <c r="J288" s="109"/>
      <c r="K288" s="100"/>
      <c r="L288" s="101"/>
    </row>
    <row r="289" spans="1:12" ht="21" customHeight="1">
      <c r="A289" s="154"/>
      <c r="B289" s="159"/>
      <c r="C289" s="16">
        <v>4210</v>
      </c>
      <c r="D289" s="9" t="s">
        <v>14</v>
      </c>
      <c r="E289" s="64">
        <v>1290.46</v>
      </c>
      <c r="F289" s="135">
        <v>52</v>
      </c>
      <c r="G289" s="64">
        <v>4000</v>
      </c>
      <c r="H289" s="64">
        <v>4000</v>
      </c>
      <c r="I289" s="64">
        <v>1315.68</v>
      </c>
      <c r="J289" s="114">
        <f t="shared" si="36"/>
        <v>32.891999999999996</v>
      </c>
      <c r="K289" s="100">
        <f>(I289/E289)*100</f>
        <v>101.95434186259165</v>
      </c>
      <c r="L289" s="101">
        <f>(I289/$I$803)*100</f>
        <v>0.0034841160733661766</v>
      </c>
    </row>
    <row r="290" spans="1:12" ht="22.5">
      <c r="A290" s="154"/>
      <c r="B290" s="159"/>
      <c r="C290" s="16">
        <v>4217</v>
      </c>
      <c r="D290" s="9" t="s">
        <v>14</v>
      </c>
      <c r="E290" s="64"/>
      <c r="F290" s="135"/>
      <c r="G290" s="64">
        <v>0</v>
      </c>
      <c r="H290" s="64">
        <v>0</v>
      </c>
      <c r="I290" s="64"/>
      <c r="J290" s="114"/>
      <c r="K290" s="100"/>
      <c r="L290" s="101">
        <f>(I290/$I$803)*100</f>
        <v>0</v>
      </c>
    </row>
    <row r="291" spans="1:12" ht="22.5">
      <c r="A291" s="154"/>
      <c r="B291" s="159"/>
      <c r="C291" s="16">
        <v>4219</v>
      </c>
      <c r="D291" s="9" t="s">
        <v>14</v>
      </c>
      <c r="E291" s="64"/>
      <c r="F291" s="135"/>
      <c r="G291" s="64">
        <v>0</v>
      </c>
      <c r="H291" s="64">
        <v>0</v>
      </c>
      <c r="I291" s="64"/>
      <c r="J291" s="114"/>
      <c r="K291" s="100"/>
      <c r="L291" s="101"/>
    </row>
    <row r="292" spans="1:12" ht="33.75">
      <c r="A292" s="154"/>
      <c r="B292" s="159"/>
      <c r="C292" s="16">
        <v>4240</v>
      </c>
      <c r="D292" s="9" t="s">
        <v>189</v>
      </c>
      <c r="E292" s="64"/>
      <c r="F292" s="135">
        <v>0</v>
      </c>
      <c r="G292" s="64">
        <v>2000</v>
      </c>
      <c r="H292" s="64">
        <v>2000</v>
      </c>
      <c r="I292" s="64">
        <v>1943.64</v>
      </c>
      <c r="J292" s="109">
        <f t="shared" si="36"/>
        <v>97.182</v>
      </c>
      <c r="K292" s="100"/>
      <c r="L292" s="101">
        <f>(I292/$I$803)*100</f>
        <v>0.005147047431622762</v>
      </c>
    </row>
    <row r="293" spans="1:12" ht="31.5" customHeight="1">
      <c r="A293" s="154"/>
      <c r="B293" s="159"/>
      <c r="C293" s="16">
        <v>4247</v>
      </c>
      <c r="D293" s="9" t="s">
        <v>189</v>
      </c>
      <c r="E293" s="64"/>
      <c r="F293" s="135"/>
      <c r="G293" s="64">
        <v>0</v>
      </c>
      <c r="H293" s="64">
        <v>0</v>
      </c>
      <c r="I293" s="64"/>
      <c r="J293" s="109"/>
      <c r="K293" s="100"/>
      <c r="L293" s="101">
        <f>(I293/$I$803)*100</f>
        <v>0</v>
      </c>
    </row>
    <row r="294" spans="1:12" ht="31.5" customHeight="1">
      <c r="A294" s="154"/>
      <c r="B294" s="159"/>
      <c r="C294" s="16">
        <v>4249</v>
      </c>
      <c r="D294" s="9" t="s">
        <v>189</v>
      </c>
      <c r="E294" s="64"/>
      <c r="F294" s="135"/>
      <c r="G294" s="64">
        <v>0</v>
      </c>
      <c r="H294" s="64">
        <v>0</v>
      </c>
      <c r="I294" s="64"/>
      <c r="J294" s="109"/>
      <c r="K294" s="100"/>
      <c r="L294" s="101"/>
    </row>
    <row r="295" spans="1:12" ht="11.25">
      <c r="A295" s="154"/>
      <c r="B295" s="159"/>
      <c r="C295" s="16">
        <v>4260</v>
      </c>
      <c r="D295" s="9" t="s">
        <v>15</v>
      </c>
      <c r="E295" s="64"/>
      <c r="F295" s="135">
        <v>0</v>
      </c>
      <c r="G295" s="64">
        <v>0</v>
      </c>
      <c r="H295" s="64"/>
      <c r="I295" s="64"/>
      <c r="J295" s="109"/>
      <c r="K295" s="100"/>
      <c r="L295" s="101">
        <f>(I295/$I$803)*100</f>
        <v>0</v>
      </c>
    </row>
    <row r="296" spans="1:12" ht="22.5">
      <c r="A296" s="154"/>
      <c r="B296" s="159"/>
      <c r="C296" s="16">
        <v>4280</v>
      </c>
      <c r="D296" s="9" t="s">
        <v>63</v>
      </c>
      <c r="E296" s="64"/>
      <c r="F296" s="135">
        <v>0</v>
      </c>
      <c r="G296" s="64">
        <v>150</v>
      </c>
      <c r="H296" s="64">
        <v>150</v>
      </c>
      <c r="I296" s="64">
        <v>150</v>
      </c>
      <c r="J296" s="109">
        <f t="shared" si="36"/>
        <v>100</v>
      </c>
      <c r="K296" s="100"/>
      <c r="L296" s="101">
        <f>(I296/$I$803)*100</f>
        <v>0.00039722228125754473</v>
      </c>
    </row>
    <row r="297" spans="1:12" ht="20.25" customHeight="1">
      <c r="A297" s="154"/>
      <c r="B297" s="159"/>
      <c r="C297" s="16">
        <v>4300</v>
      </c>
      <c r="D297" s="9" t="s">
        <v>19</v>
      </c>
      <c r="E297" s="64">
        <v>261.27</v>
      </c>
      <c r="F297" s="135">
        <v>1</v>
      </c>
      <c r="G297" s="64">
        <v>5190</v>
      </c>
      <c r="H297" s="64">
        <v>5190</v>
      </c>
      <c r="I297" s="64">
        <v>4125.3</v>
      </c>
      <c r="J297" s="114">
        <f t="shared" si="36"/>
        <v>79.48554913294798</v>
      </c>
      <c r="K297" s="100">
        <f>(I297/E297)*100</f>
        <v>1578.9413250660239</v>
      </c>
      <c r="L297" s="101">
        <f>(I297/$I$803)*100</f>
        <v>0.010924407179144996</v>
      </c>
    </row>
    <row r="298" spans="1:12" ht="22.5">
      <c r="A298" s="154"/>
      <c r="B298" s="159"/>
      <c r="C298" s="16">
        <v>4307</v>
      </c>
      <c r="D298" s="9" t="s">
        <v>19</v>
      </c>
      <c r="E298" s="64"/>
      <c r="F298" s="135"/>
      <c r="G298" s="64">
        <v>0</v>
      </c>
      <c r="H298" s="64">
        <v>0</v>
      </c>
      <c r="I298" s="64"/>
      <c r="J298" s="114"/>
      <c r="K298" s="100"/>
      <c r="L298" s="101">
        <f>(I298/$I$803)*100</f>
        <v>0</v>
      </c>
    </row>
    <row r="299" spans="1:12" ht="22.5">
      <c r="A299" s="154"/>
      <c r="B299" s="159"/>
      <c r="C299" s="16">
        <v>4309</v>
      </c>
      <c r="D299" s="9" t="s">
        <v>19</v>
      </c>
      <c r="E299" s="64"/>
      <c r="F299" s="135"/>
      <c r="G299" s="64">
        <v>0</v>
      </c>
      <c r="H299" s="64">
        <v>0</v>
      </c>
      <c r="I299" s="64"/>
      <c r="J299" s="114"/>
      <c r="K299" s="100"/>
      <c r="L299" s="101"/>
    </row>
    <row r="300" spans="1:12" ht="19.5" customHeight="1">
      <c r="A300" s="154"/>
      <c r="B300" s="159"/>
      <c r="C300" s="16">
        <v>4330</v>
      </c>
      <c r="D300" s="9" t="s">
        <v>173</v>
      </c>
      <c r="E300" s="64">
        <v>87062.4</v>
      </c>
      <c r="F300" s="135">
        <v>87</v>
      </c>
      <c r="G300" s="64">
        <v>92790</v>
      </c>
      <c r="H300" s="64">
        <v>104790</v>
      </c>
      <c r="I300" s="64">
        <v>104773.07</v>
      </c>
      <c r="J300" s="114">
        <f t="shared" si="36"/>
        <v>99.98384387823266</v>
      </c>
      <c r="K300" s="100">
        <f>(I300/E300)*100</f>
        <v>120.34250147020988</v>
      </c>
      <c r="L300" s="101">
        <f>(I300/$I$803)*100</f>
        <v>0.27745465253170953</v>
      </c>
    </row>
    <row r="301" spans="1:12" ht="33.75">
      <c r="A301" s="154"/>
      <c r="B301" s="159"/>
      <c r="C301" s="16">
        <v>4360</v>
      </c>
      <c r="D301" s="9" t="s">
        <v>152</v>
      </c>
      <c r="E301" s="64"/>
      <c r="F301" s="135">
        <v>0</v>
      </c>
      <c r="G301" s="64">
        <v>0</v>
      </c>
      <c r="H301" s="64">
        <v>0</v>
      </c>
      <c r="I301" s="64"/>
      <c r="J301" s="114"/>
      <c r="K301" s="100"/>
      <c r="L301" s="101"/>
    </row>
    <row r="302" spans="1:12" ht="12.75" customHeight="1">
      <c r="A302" s="154"/>
      <c r="B302" s="159"/>
      <c r="C302" s="16">
        <v>4430</v>
      </c>
      <c r="D302" s="9" t="s">
        <v>32</v>
      </c>
      <c r="E302" s="64"/>
      <c r="F302" s="135">
        <v>0</v>
      </c>
      <c r="G302" s="64">
        <v>0</v>
      </c>
      <c r="H302" s="64">
        <v>150</v>
      </c>
      <c r="I302" s="64"/>
      <c r="J302" s="109">
        <f t="shared" si="36"/>
        <v>0</v>
      </c>
      <c r="K302" s="100"/>
      <c r="L302" s="101">
        <f>(I302/$I$803)*100</f>
        <v>0</v>
      </c>
    </row>
    <row r="303" spans="1:12" ht="33.75">
      <c r="A303" s="154"/>
      <c r="B303" s="159"/>
      <c r="C303" s="16">
        <v>4440</v>
      </c>
      <c r="D303" s="9" t="s">
        <v>114</v>
      </c>
      <c r="E303" s="64">
        <v>8878.7</v>
      </c>
      <c r="F303" s="135">
        <v>99</v>
      </c>
      <c r="G303" s="64">
        <v>12547</v>
      </c>
      <c r="H303" s="64">
        <v>12547</v>
      </c>
      <c r="I303" s="64">
        <v>12524.57</v>
      </c>
      <c r="J303" s="114">
        <f t="shared" si="36"/>
        <v>99.82123216705189</v>
      </c>
      <c r="K303" s="100">
        <f>(I303/E303)*100</f>
        <v>141.0631060853503</v>
      </c>
      <c r="L303" s="101">
        <f>(I303/$I$803)*100</f>
        <v>0.03316692178113204</v>
      </c>
    </row>
    <row r="304" spans="1:12" ht="45">
      <c r="A304" s="154"/>
      <c r="B304" s="159"/>
      <c r="C304" s="16">
        <v>4520</v>
      </c>
      <c r="D304" s="9" t="s">
        <v>42</v>
      </c>
      <c r="E304" s="64"/>
      <c r="F304" s="135"/>
      <c r="G304" s="64">
        <v>0</v>
      </c>
      <c r="H304" s="64"/>
      <c r="I304" s="64"/>
      <c r="J304" s="114"/>
      <c r="K304" s="100"/>
      <c r="L304" s="101">
        <f>(I304/$I$803)*100</f>
        <v>0</v>
      </c>
    </row>
    <row r="305" spans="1:12" ht="22.5">
      <c r="A305" s="154"/>
      <c r="B305" s="159"/>
      <c r="C305" s="16">
        <v>6057</v>
      </c>
      <c r="D305" s="9" t="s">
        <v>154</v>
      </c>
      <c r="E305" s="64"/>
      <c r="F305" s="135"/>
      <c r="G305" s="64">
        <v>63616</v>
      </c>
      <c r="H305" s="64">
        <v>63616</v>
      </c>
      <c r="I305" s="64">
        <v>63616</v>
      </c>
      <c r="J305" s="114"/>
      <c r="K305" s="100"/>
      <c r="L305" s="101"/>
    </row>
    <row r="306" spans="1:12" ht="22.5">
      <c r="A306" s="154"/>
      <c r="B306" s="159"/>
      <c r="C306" s="16">
        <v>6059</v>
      </c>
      <c r="D306" s="9" t="s">
        <v>154</v>
      </c>
      <c r="E306" s="64"/>
      <c r="F306" s="135"/>
      <c r="G306" s="64">
        <v>99978.32</v>
      </c>
      <c r="H306" s="64">
        <v>81288.32</v>
      </c>
      <c r="I306" s="64">
        <v>81286</v>
      </c>
      <c r="J306" s="114"/>
      <c r="K306" s="100"/>
      <c r="L306" s="101"/>
    </row>
    <row r="307" spans="1:12" ht="33.75">
      <c r="A307" s="154"/>
      <c r="B307" s="161"/>
      <c r="C307" s="16">
        <v>6060</v>
      </c>
      <c r="D307" s="9" t="s">
        <v>153</v>
      </c>
      <c r="E307" s="64"/>
      <c r="F307" s="135"/>
      <c r="G307" s="64">
        <v>0</v>
      </c>
      <c r="H307" s="64">
        <v>0</v>
      </c>
      <c r="I307" s="64"/>
      <c r="J307" s="114"/>
      <c r="K307" s="100"/>
      <c r="L307" s="101"/>
    </row>
    <row r="308" spans="1:12" ht="27.75" customHeight="1">
      <c r="A308" s="154"/>
      <c r="B308" s="158">
        <v>80105</v>
      </c>
      <c r="C308" s="16"/>
      <c r="D308" s="2" t="s">
        <v>179</v>
      </c>
      <c r="E308" s="69">
        <f>E309</f>
        <v>446</v>
      </c>
      <c r="F308" s="93"/>
      <c r="G308" s="69">
        <f>G309</f>
        <v>0</v>
      </c>
      <c r="H308" s="69">
        <f>H309</f>
        <v>1500</v>
      </c>
      <c r="I308" s="69">
        <f>I309</f>
        <v>342.51</v>
      </c>
      <c r="J308" s="91"/>
      <c r="K308" s="91"/>
      <c r="L308" s="107">
        <f>(I308/$I$803)*100</f>
        <v>0.0009070173570234775</v>
      </c>
    </row>
    <row r="309" spans="1:12" ht="93" customHeight="1">
      <c r="A309" s="154"/>
      <c r="B309" s="151"/>
      <c r="C309" s="16">
        <v>2590</v>
      </c>
      <c r="D309" s="9" t="s">
        <v>216</v>
      </c>
      <c r="E309" s="66">
        <v>446</v>
      </c>
      <c r="F309" s="94"/>
      <c r="G309" s="66"/>
      <c r="H309" s="66">
        <v>1500</v>
      </c>
      <c r="I309" s="66">
        <v>342.51</v>
      </c>
      <c r="J309" s="100"/>
      <c r="K309" s="91"/>
      <c r="L309" s="101">
        <f>(I309/$I$803)*100</f>
        <v>0.0009070173570234775</v>
      </c>
    </row>
    <row r="310" spans="1:12" ht="29.25" customHeight="1">
      <c r="A310" s="154"/>
      <c r="B310" s="151">
        <v>80106</v>
      </c>
      <c r="C310" s="16"/>
      <c r="D310" s="2" t="s">
        <v>136</v>
      </c>
      <c r="E310" s="69">
        <f>E311</f>
        <v>0</v>
      </c>
      <c r="F310" s="93"/>
      <c r="G310" s="69">
        <f>G311</f>
        <v>1500</v>
      </c>
      <c r="H310" s="69">
        <f>H311</f>
        <v>0</v>
      </c>
      <c r="I310" s="69">
        <f>I311</f>
        <v>0</v>
      </c>
      <c r="J310" s="91"/>
      <c r="K310" s="91"/>
      <c r="L310" s="98"/>
    </row>
    <row r="311" spans="1:12" ht="60" customHeight="1">
      <c r="A311" s="154"/>
      <c r="B311" s="152"/>
      <c r="C311" s="16">
        <v>2590</v>
      </c>
      <c r="D311" s="9" t="s">
        <v>216</v>
      </c>
      <c r="E311" s="66"/>
      <c r="F311" s="94"/>
      <c r="G311" s="66">
        <v>1500</v>
      </c>
      <c r="H311" s="66"/>
      <c r="I311" s="66"/>
      <c r="J311" s="100"/>
      <c r="K311" s="91"/>
      <c r="L311" s="101"/>
    </row>
    <row r="312" spans="1:12" ht="12.75" customHeight="1">
      <c r="A312" s="154"/>
      <c r="B312" s="158">
        <v>80110</v>
      </c>
      <c r="C312" s="21"/>
      <c r="D312" s="2" t="s">
        <v>80</v>
      </c>
      <c r="E312" s="63">
        <f>SUM(E313:E348)</f>
        <v>2267363.2100000004</v>
      </c>
      <c r="F312" s="135">
        <v>86.4</v>
      </c>
      <c r="G312" s="63">
        <f>SUM(G313:G348)</f>
        <v>1965345.93</v>
      </c>
      <c r="H312" s="63">
        <f>SUM(H313:H348)</f>
        <v>1951384.25</v>
      </c>
      <c r="I312" s="63">
        <f>SUM(I313:I348)</f>
        <v>1807270.2800000007</v>
      </c>
      <c r="J312" s="107">
        <f t="shared" si="36"/>
        <v>92.61478255756141</v>
      </c>
      <c r="K312" s="91">
        <f>(I312/E312)*100</f>
        <v>79.70801819616719</v>
      </c>
      <c r="L312" s="98">
        <f aca="true" t="shared" si="43" ref="L312:L339">(I312/$I$803)*100</f>
        <v>4.785920156470413</v>
      </c>
    </row>
    <row r="313" spans="1:12" ht="33.75" customHeight="1">
      <c r="A313" s="154"/>
      <c r="B313" s="159"/>
      <c r="C313" s="16">
        <v>3020</v>
      </c>
      <c r="D313" s="9" t="s">
        <v>111</v>
      </c>
      <c r="E313" s="64">
        <v>79133.54</v>
      </c>
      <c r="F313" s="135">
        <v>90</v>
      </c>
      <c r="G313" s="64">
        <v>72330</v>
      </c>
      <c r="H313" s="64">
        <v>57330</v>
      </c>
      <c r="I313" s="64">
        <v>55244.9</v>
      </c>
      <c r="J313" s="114">
        <f t="shared" si="36"/>
        <v>96.36298622012907</v>
      </c>
      <c r="K313" s="100">
        <f>(I313/E313)*100</f>
        <v>69.81224396128368</v>
      </c>
      <c r="L313" s="109">
        <f t="shared" si="43"/>
        <v>0.14629670137229955</v>
      </c>
    </row>
    <row r="314" spans="1:12" ht="21" customHeight="1">
      <c r="A314" s="154"/>
      <c r="B314" s="159"/>
      <c r="C314" s="16">
        <v>4010</v>
      </c>
      <c r="D314" s="9" t="s">
        <v>55</v>
      </c>
      <c r="E314" s="64">
        <v>1259198.91</v>
      </c>
      <c r="F314" s="135">
        <v>93</v>
      </c>
      <c r="G314" s="64">
        <v>1101910</v>
      </c>
      <c r="H314" s="64">
        <v>1081970</v>
      </c>
      <c r="I314" s="64">
        <v>1059127.52</v>
      </c>
      <c r="J314" s="114">
        <f t="shared" si="36"/>
        <v>97.88880652883168</v>
      </c>
      <c r="K314" s="100">
        <f>(I314/E314)*100</f>
        <v>84.11121639233313</v>
      </c>
      <c r="L314" s="101">
        <f t="shared" si="43"/>
        <v>2.8047269975803055</v>
      </c>
    </row>
    <row r="315" spans="1:12" ht="21" customHeight="1">
      <c r="A315" s="154"/>
      <c r="B315" s="159"/>
      <c r="C315" s="16">
        <v>4017</v>
      </c>
      <c r="D315" s="9" t="s">
        <v>55</v>
      </c>
      <c r="E315" s="64">
        <v>24928.98</v>
      </c>
      <c r="F315" s="135">
        <v>24</v>
      </c>
      <c r="G315" s="64">
        <v>20000</v>
      </c>
      <c r="H315" s="64">
        <v>48378.79</v>
      </c>
      <c r="I315" s="64">
        <v>42818.59</v>
      </c>
      <c r="J315" s="114">
        <f t="shared" si="36"/>
        <v>88.50694694927259</v>
      </c>
      <c r="K315" s="100"/>
      <c r="L315" s="101">
        <f t="shared" si="43"/>
        <v>0.11338998666687661</v>
      </c>
    </row>
    <row r="316" spans="1:12" ht="21.75" customHeight="1">
      <c r="A316" s="154"/>
      <c r="B316" s="159"/>
      <c r="C316" s="16">
        <v>4019</v>
      </c>
      <c r="D316" s="9" t="s">
        <v>55</v>
      </c>
      <c r="E316" s="64">
        <v>2828.03</v>
      </c>
      <c r="F316" s="135">
        <v>24</v>
      </c>
      <c r="G316" s="64">
        <v>5000</v>
      </c>
      <c r="H316" s="64">
        <v>5621.21</v>
      </c>
      <c r="I316" s="64">
        <v>4857.49</v>
      </c>
      <c r="J316" s="114">
        <f t="shared" si="36"/>
        <v>86.41360134205979</v>
      </c>
      <c r="K316" s="100"/>
      <c r="L316" s="101">
        <f t="shared" si="43"/>
        <v>0.012863355059904737</v>
      </c>
    </row>
    <row r="317" spans="1:12" ht="23.25" customHeight="1">
      <c r="A317" s="154"/>
      <c r="B317" s="159"/>
      <c r="C317" s="16">
        <v>4040</v>
      </c>
      <c r="D317" s="9" t="s">
        <v>56</v>
      </c>
      <c r="E317" s="64">
        <v>93244.02</v>
      </c>
      <c r="F317" s="135">
        <v>100</v>
      </c>
      <c r="G317" s="64">
        <v>103100</v>
      </c>
      <c r="H317" s="64">
        <v>94900</v>
      </c>
      <c r="I317" s="64">
        <v>94871.36</v>
      </c>
      <c r="J317" s="114">
        <f t="shared" si="36"/>
        <v>99.96982086406744</v>
      </c>
      <c r="K317" s="100">
        <f>(I317/E317)*100</f>
        <v>101.74524864972574</v>
      </c>
      <c r="L317" s="101">
        <f t="shared" si="43"/>
        <v>0.25123345363470523</v>
      </c>
    </row>
    <row r="318" spans="1:12" ht="19.5" customHeight="1">
      <c r="A318" s="154"/>
      <c r="B318" s="159"/>
      <c r="C318" s="16">
        <v>4110</v>
      </c>
      <c r="D318" s="9" t="s">
        <v>193</v>
      </c>
      <c r="E318" s="64">
        <v>240713.33</v>
      </c>
      <c r="F318" s="135">
        <v>90.3</v>
      </c>
      <c r="G318" s="64">
        <v>209070</v>
      </c>
      <c r="H318" s="64">
        <v>215570</v>
      </c>
      <c r="I318" s="64">
        <v>204232.96</v>
      </c>
      <c r="J318" s="109">
        <f t="shared" si="36"/>
        <v>94.74090086746763</v>
      </c>
      <c r="K318" s="100">
        <f>(I318/E318)*100</f>
        <v>84.8448899776344</v>
      </c>
      <c r="L318" s="101">
        <f t="shared" si="43"/>
        <v>0.5408392151945391</v>
      </c>
    </row>
    <row r="319" spans="1:12" ht="19.5" customHeight="1">
      <c r="A319" s="154"/>
      <c r="B319" s="159"/>
      <c r="C319" s="16">
        <v>4117</v>
      </c>
      <c r="D319" s="9" t="s">
        <v>193</v>
      </c>
      <c r="E319" s="64">
        <v>4273.53</v>
      </c>
      <c r="F319" s="135">
        <v>24.1</v>
      </c>
      <c r="G319" s="64">
        <v>0</v>
      </c>
      <c r="H319" s="64">
        <v>10643.33</v>
      </c>
      <c r="I319" s="64">
        <v>7344.21</v>
      </c>
      <c r="J319" s="109">
        <f t="shared" si="36"/>
        <v>69.00293423204957</v>
      </c>
      <c r="K319" s="100"/>
      <c r="L319" s="101">
        <f t="shared" si="43"/>
        <v>0.01944855900156315</v>
      </c>
    </row>
    <row r="320" spans="1:12" ht="19.5" customHeight="1">
      <c r="A320" s="154"/>
      <c r="B320" s="159"/>
      <c r="C320" s="16">
        <v>4119</v>
      </c>
      <c r="D320" s="9" t="s">
        <v>193</v>
      </c>
      <c r="E320" s="64">
        <v>484.8</v>
      </c>
      <c r="F320" s="135">
        <v>24.1</v>
      </c>
      <c r="G320" s="64">
        <v>0</v>
      </c>
      <c r="H320" s="64">
        <v>1236.67</v>
      </c>
      <c r="I320" s="64">
        <v>833.12</v>
      </c>
      <c r="J320" s="109">
        <f t="shared" si="36"/>
        <v>67.36801248514155</v>
      </c>
      <c r="K320" s="100"/>
      <c r="L320" s="101">
        <f t="shared" si="43"/>
        <v>0.0022062255130752377</v>
      </c>
    </row>
    <row r="321" spans="1:12" ht="22.5">
      <c r="A321" s="154"/>
      <c r="B321" s="159"/>
      <c r="C321" s="16">
        <v>4120</v>
      </c>
      <c r="D321" s="9" t="s">
        <v>60</v>
      </c>
      <c r="E321" s="64">
        <v>29482.89</v>
      </c>
      <c r="F321" s="135">
        <v>89</v>
      </c>
      <c r="G321" s="64">
        <v>31226</v>
      </c>
      <c r="H321" s="64">
        <v>26226</v>
      </c>
      <c r="I321" s="64">
        <v>24106.59</v>
      </c>
      <c r="J321" s="114">
        <f t="shared" si="36"/>
        <v>91.91866849691147</v>
      </c>
      <c r="K321" s="100">
        <f>(I321/E321)*100</f>
        <v>81.76467775038336</v>
      </c>
      <c r="L321" s="101">
        <f t="shared" si="43"/>
        <v>0.06383783115426878</v>
      </c>
    </row>
    <row r="322" spans="1:12" ht="22.5">
      <c r="A322" s="154"/>
      <c r="B322" s="159"/>
      <c r="C322" s="16">
        <v>4127</v>
      </c>
      <c r="D322" s="9" t="s">
        <v>60</v>
      </c>
      <c r="E322" s="64">
        <v>450.85</v>
      </c>
      <c r="F322" s="135">
        <v>18</v>
      </c>
      <c r="G322" s="64">
        <v>0</v>
      </c>
      <c r="H322" s="64">
        <v>1185.28</v>
      </c>
      <c r="I322" s="64">
        <v>907.85</v>
      </c>
      <c r="J322" s="114">
        <f t="shared" si="36"/>
        <v>76.59371625269978</v>
      </c>
      <c r="K322" s="100"/>
      <c r="L322" s="101">
        <f t="shared" si="43"/>
        <v>0.0024041216535977466</v>
      </c>
    </row>
    <row r="323" spans="1:12" ht="22.5">
      <c r="A323" s="154"/>
      <c r="B323" s="159"/>
      <c r="C323" s="16">
        <v>4129</v>
      </c>
      <c r="D323" s="9" t="s">
        <v>60</v>
      </c>
      <c r="E323" s="64">
        <v>51.15</v>
      </c>
      <c r="F323" s="135">
        <v>18</v>
      </c>
      <c r="G323" s="64">
        <v>0</v>
      </c>
      <c r="H323" s="64">
        <v>137.72</v>
      </c>
      <c r="I323" s="64">
        <v>102.99</v>
      </c>
      <c r="J323" s="114">
        <f t="shared" si="36"/>
        <v>74.78216671507406</v>
      </c>
      <c r="K323" s="100"/>
      <c r="L323" s="101">
        <f t="shared" si="43"/>
        <v>0.0002727328183114302</v>
      </c>
    </row>
    <row r="324" spans="1:12" ht="19.5" customHeight="1">
      <c r="A324" s="154"/>
      <c r="B324" s="159"/>
      <c r="C324" s="16">
        <v>4170</v>
      </c>
      <c r="D324" s="9" t="s">
        <v>29</v>
      </c>
      <c r="E324" s="64">
        <v>13776.13</v>
      </c>
      <c r="F324" s="135">
        <v>89.5</v>
      </c>
      <c r="G324" s="64">
        <v>10000</v>
      </c>
      <c r="H324" s="64">
        <v>19000</v>
      </c>
      <c r="I324" s="64">
        <v>14252.28</v>
      </c>
      <c r="J324" s="109">
        <f t="shared" si="36"/>
        <v>75.012</v>
      </c>
      <c r="K324" s="100">
        <f>(I324/E324)*100</f>
        <v>103.45634078656343</v>
      </c>
      <c r="L324" s="101">
        <f t="shared" si="43"/>
        <v>0.03774215449814186</v>
      </c>
    </row>
    <row r="325" spans="1:12" ht="19.5" customHeight="1">
      <c r="A325" s="154"/>
      <c r="B325" s="159"/>
      <c r="C325" s="16">
        <v>4177</v>
      </c>
      <c r="D325" s="9" t="s">
        <v>29</v>
      </c>
      <c r="E325" s="64"/>
      <c r="F325" s="135"/>
      <c r="G325" s="64">
        <v>0</v>
      </c>
      <c r="H325" s="64">
        <v>0</v>
      </c>
      <c r="I325" s="64"/>
      <c r="J325" s="109"/>
      <c r="K325" s="100"/>
      <c r="L325" s="101">
        <f t="shared" si="43"/>
        <v>0</v>
      </c>
    </row>
    <row r="326" spans="1:12" ht="19.5" customHeight="1">
      <c r="A326" s="154"/>
      <c r="B326" s="159"/>
      <c r="C326" s="16">
        <v>4179</v>
      </c>
      <c r="D326" s="9" t="s">
        <v>29</v>
      </c>
      <c r="E326" s="64"/>
      <c r="F326" s="135"/>
      <c r="G326" s="64">
        <v>0</v>
      </c>
      <c r="H326" s="64">
        <v>0</v>
      </c>
      <c r="I326" s="64"/>
      <c r="J326" s="109"/>
      <c r="K326" s="100"/>
      <c r="L326" s="101">
        <f t="shared" si="43"/>
        <v>0</v>
      </c>
    </row>
    <row r="327" spans="1:12" ht="20.25" customHeight="1">
      <c r="A327" s="154"/>
      <c r="B327" s="159"/>
      <c r="C327" s="16">
        <v>4210</v>
      </c>
      <c r="D327" s="9" t="s">
        <v>14</v>
      </c>
      <c r="E327" s="64">
        <v>140927.3</v>
      </c>
      <c r="F327" s="135">
        <v>93.1</v>
      </c>
      <c r="G327" s="64">
        <v>167100</v>
      </c>
      <c r="H327" s="64">
        <v>117100</v>
      </c>
      <c r="I327" s="64">
        <v>57252.57</v>
      </c>
      <c r="J327" s="109">
        <f t="shared" si="36"/>
        <v>48.89203245089667</v>
      </c>
      <c r="K327" s="100">
        <f>(I327/E327)*100</f>
        <v>40.62560625230172</v>
      </c>
      <c r="L327" s="101">
        <f t="shared" si="43"/>
        <v>0.15161330975504844</v>
      </c>
    </row>
    <row r="328" spans="1:12" ht="22.5" customHeight="1">
      <c r="A328" s="154"/>
      <c r="B328" s="159"/>
      <c r="C328" s="16">
        <v>4217</v>
      </c>
      <c r="D328" s="9" t="s">
        <v>14</v>
      </c>
      <c r="E328" s="64">
        <v>82480.52</v>
      </c>
      <c r="F328" s="135"/>
      <c r="G328" s="64">
        <v>15000</v>
      </c>
      <c r="H328" s="64">
        <v>60557.24</v>
      </c>
      <c r="I328" s="64">
        <v>60557.24</v>
      </c>
      <c r="J328" s="109"/>
      <c r="K328" s="100"/>
      <c r="L328" s="101">
        <f t="shared" si="43"/>
        <v>0.16036456679640426</v>
      </c>
    </row>
    <row r="329" spans="1:12" ht="20.25" customHeight="1">
      <c r="A329" s="154"/>
      <c r="B329" s="159"/>
      <c r="C329" s="16">
        <v>4219</v>
      </c>
      <c r="D329" s="9" t="s">
        <v>14</v>
      </c>
      <c r="E329" s="64">
        <v>9356.88</v>
      </c>
      <c r="F329" s="135"/>
      <c r="G329" s="64">
        <v>5692.96</v>
      </c>
      <c r="H329" s="64">
        <v>6869.84</v>
      </c>
      <c r="I329" s="64">
        <v>6869.84</v>
      </c>
      <c r="J329" s="109"/>
      <c r="K329" s="100"/>
      <c r="L329" s="101">
        <f t="shared" si="43"/>
        <v>0.018192356777828874</v>
      </c>
    </row>
    <row r="330" spans="1:12" ht="36" customHeight="1">
      <c r="A330" s="154"/>
      <c r="B330" s="159"/>
      <c r="C330" s="16">
        <v>4240</v>
      </c>
      <c r="D330" s="9" t="s">
        <v>189</v>
      </c>
      <c r="E330" s="64">
        <v>22596.17</v>
      </c>
      <c r="F330" s="135">
        <v>78.4</v>
      </c>
      <c r="G330" s="64">
        <v>5000</v>
      </c>
      <c r="H330" s="64">
        <v>5000</v>
      </c>
      <c r="I330" s="64">
        <v>1749.5</v>
      </c>
      <c r="J330" s="109">
        <f aca="true" t="shared" si="44" ref="J330:J418">(I330/H330)*100</f>
        <v>34.99</v>
      </c>
      <c r="K330" s="100">
        <f>(I330/E330)*100</f>
        <v>7.742462550069326</v>
      </c>
      <c r="L330" s="101">
        <f t="shared" si="43"/>
        <v>0.00463293587373383</v>
      </c>
    </row>
    <row r="331" spans="1:12" ht="36.75" customHeight="1">
      <c r="A331" s="154"/>
      <c r="B331" s="159"/>
      <c r="C331" s="16">
        <v>4247</v>
      </c>
      <c r="D331" s="9" t="s">
        <v>189</v>
      </c>
      <c r="E331" s="64"/>
      <c r="F331" s="135"/>
      <c r="G331" s="64">
        <v>0</v>
      </c>
      <c r="H331" s="64">
        <v>367.09</v>
      </c>
      <c r="I331" s="64"/>
      <c r="J331" s="109"/>
      <c r="K331" s="100"/>
      <c r="L331" s="101">
        <f t="shared" si="43"/>
        <v>0</v>
      </c>
    </row>
    <row r="332" spans="1:12" ht="36.75" customHeight="1">
      <c r="A332" s="154"/>
      <c r="B332" s="159"/>
      <c r="C332" s="16">
        <v>4249</v>
      </c>
      <c r="D332" s="9" t="s">
        <v>189</v>
      </c>
      <c r="E332" s="64"/>
      <c r="F332" s="135"/>
      <c r="G332" s="64">
        <v>0</v>
      </c>
      <c r="H332" s="64">
        <v>178.47</v>
      </c>
      <c r="I332" s="64"/>
      <c r="J332" s="109"/>
      <c r="K332" s="100"/>
      <c r="L332" s="101">
        <f t="shared" si="43"/>
        <v>0</v>
      </c>
    </row>
    <row r="333" spans="1:12" ht="11.25">
      <c r="A333" s="154"/>
      <c r="B333" s="159"/>
      <c r="C333" s="16">
        <v>4260</v>
      </c>
      <c r="D333" s="9" t="s">
        <v>15</v>
      </c>
      <c r="E333" s="64">
        <v>25952.43</v>
      </c>
      <c r="F333" s="135">
        <v>99.8</v>
      </c>
      <c r="G333" s="64">
        <v>26000</v>
      </c>
      <c r="H333" s="64">
        <v>26400</v>
      </c>
      <c r="I333" s="64">
        <v>26328.6</v>
      </c>
      <c r="J333" s="109">
        <f t="shared" si="44"/>
        <v>99.72954545454546</v>
      </c>
      <c r="K333" s="100">
        <f>(I333/E333)*100</f>
        <v>101.44945964597534</v>
      </c>
      <c r="L333" s="101">
        <f t="shared" si="43"/>
        <v>0.06972204369544928</v>
      </c>
    </row>
    <row r="334" spans="1:12" ht="21" customHeight="1">
      <c r="A334" s="154"/>
      <c r="B334" s="159"/>
      <c r="C334" s="16">
        <v>4270</v>
      </c>
      <c r="D334" s="9" t="s">
        <v>17</v>
      </c>
      <c r="E334" s="64">
        <v>19706.96</v>
      </c>
      <c r="F334" s="135">
        <v>87.6</v>
      </c>
      <c r="G334" s="64">
        <v>13500</v>
      </c>
      <c r="H334" s="64">
        <v>13500</v>
      </c>
      <c r="I334" s="64">
        <v>13382.6</v>
      </c>
      <c r="J334" s="109">
        <f t="shared" si="44"/>
        <v>99.13037037037037</v>
      </c>
      <c r="K334" s="100">
        <f>(I334/E334)*100</f>
        <v>67.90798783779944</v>
      </c>
      <c r="L334" s="101">
        <f t="shared" si="43"/>
        <v>0.03543911267438145</v>
      </c>
    </row>
    <row r="335" spans="1:12" ht="19.5" customHeight="1">
      <c r="A335" s="154"/>
      <c r="B335" s="159"/>
      <c r="C335" s="16">
        <v>4280</v>
      </c>
      <c r="D335" s="9" t="s">
        <v>63</v>
      </c>
      <c r="E335" s="64">
        <v>130</v>
      </c>
      <c r="F335" s="135">
        <v>10</v>
      </c>
      <c r="G335" s="64">
        <v>1000</v>
      </c>
      <c r="H335" s="64">
        <v>1620</v>
      </c>
      <c r="I335" s="64">
        <v>1589.5</v>
      </c>
      <c r="J335" s="109">
        <f t="shared" si="44"/>
        <v>98.11728395061728</v>
      </c>
      <c r="K335" s="100">
        <f>(I335/E335)*100</f>
        <v>1222.6923076923076</v>
      </c>
      <c r="L335" s="101">
        <f t="shared" si="43"/>
        <v>0.004209232107059116</v>
      </c>
    </row>
    <row r="336" spans="1:12" ht="21" customHeight="1">
      <c r="A336" s="154"/>
      <c r="B336" s="159"/>
      <c r="C336" s="16">
        <v>4300</v>
      </c>
      <c r="D336" s="9" t="s">
        <v>19</v>
      </c>
      <c r="E336" s="64">
        <v>79129.41</v>
      </c>
      <c r="F336" s="135">
        <v>75.7</v>
      </c>
      <c r="G336" s="64">
        <v>76300</v>
      </c>
      <c r="H336" s="64">
        <v>76300</v>
      </c>
      <c r="I336" s="64">
        <v>62039.05</v>
      </c>
      <c r="J336" s="109">
        <f t="shared" si="44"/>
        <v>81.30937090432504</v>
      </c>
      <c r="K336" s="100">
        <f>(I336/E336)*100</f>
        <v>78.40201260188847</v>
      </c>
      <c r="L336" s="101">
        <f t="shared" si="43"/>
        <v>0.16428861978700587</v>
      </c>
    </row>
    <row r="337" spans="1:12" ht="21" customHeight="1">
      <c r="A337" s="154"/>
      <c r="B337" s="159"/>
      <c r="C337" s="16">
        <v>4307</v>
      </c>
      <c r="D337" s="9" t="s">
        <v>19</v>
      </c>
      <c r="E337" s="64">
        <v>50546.7</v>
      </c>
      <c r="F337" s="135">
        <v>62.5</v>
      </c>
      <c r="G337" s="64">
        <v>15000</v>
      </c>
      <c r="H337" s="64">
        <v>13839.95</v>
      </c>
      <c r="I337" s="64">
        <v>7712.94</v>
      </c>
      <c r="J337" s="109">
        <f t="shared" si="44"/>
        <v>55.729536595146655</v>
      </c>
      <c r="K337" s="100"/>
      <c r="L337" s="101">
        <f t="shared" si="43"/>
        <v>0.020425010813350446</v>
      </c>
    </row>
    <row r="338" spans="1:12" ht="23.25" customHeight="1">
      <c r="A338" s="154"/>
      <c r="B338" s="159"/>
      <c r="C338" s="16">
        <v>4309</v>
      </c>
      <c r="D338" s="9" t="s">
        <v>19</v>
      </c>
      <c r="E338" s="64">
        <v>5734.2</v>
      </c>
      <c r="F338" s="135">
        <v>62.5</v>
      </c>
      <c r="G338" s="64">
        <v>5692.97</v>
      </c>
      <c r="H338" s="64">
        <v>1638.66</v>
      </c>
      <c r="I338" s="64">
        <v>874.98</v>
      </c>
      <c r="J338" s="109">
        <f t="shared" si="44"/>
        <v>53.39606751858226</v>
      </c>
      <c r="K338" s="100"/>
      <c r="L338" s="101">
        <f t="shared" si="43"/>
        <v>0.0023170770110315098</v>
      </c>
    </row>
    <row r="339" spans="1:12" ht="33.75">
      <c r="A339" s="154"/>
      <c r="B339" s="159"/>
      <c r="C339" s="16">
        <v>4360</v>
      </c>
      <c r="D339" s="9" t="s">
        <v>152</v>
      </c>
      <c r="E339" s="64">
        <v>3570.31</v>
      </c>
      <c r="F339" s="135">
        <v>99.7</v>
      </c>
      <c r="G339" s="64">
        <v>3500</v>
      </c>
      <c r="H339" s="64">
        <v>3500</v>
      </c>
      <c r="I339" s="64">
        <v>3183.11</v>
      </c>
      <c r="J339" s="109">
        <f t="shared" si="44"/>
        <v>90.946</v>
      </c>
      <c r="K339" s="100"/>
      <c r="L339" s="101">
        <f t="shared" si="43"/>
        <v>0.008429348104624687</v>
      </c>
    </row>
    <row r="340" spans="1:12" ht="23.25" customHeight="1">
      <c r="A340" s="154"/>
      <c r="B340" s="159"/>
      <c r="C340" s="16">
        <v>4410</v>
      </c>
      <c r="D340" s="9" t="s">
        <v>58</v>
      </c>
      <c r="E340" s="64">
        <v>797.7</v>
      </c>
      <c r="F340" s="135">
        <v>53.2</v>
      </c>
      <c r="G340" s="64">
        <v>1500</v>
      </c>
      <c r="H340" s="64">
        <v>1500</v>
      </c>
      <c r="I340" s="64">
        <v>1032.65</v>
      </c>
      <c r="J340" s="109">
        <f t="shared" si="44"/>
        <v>68.84333333333333</v>
      </c>
      <c r="K340" s="100">
        <f>(I340/E340)*100</f>
        <v>129.45342860724585</v>
      </c>
      <c r="L340" s="101">
        <f>(I340/$I$803)*100</f>
        <v>0.0027346105916040237</v>
      </c>
    </row>
    <row r="341" spans="1:12" ht="15" customHeight="1">
      <c r="A341" s="154"/>
      <c r="B341" s="159"/>
      <c r="C341" s="16">
        <v>4430</v>
      </c>
      <c r="D341" s="9" t="s">
        <v>32</v>
      </c>
      <c r="E341" s="64">
        <v>1844</v>
      </c>
      <c r="F341" s="135">
        <v>97.1</v>
      </c>
      <c r="G341" s="64">
        <v>2500</v>
      </c>
      <c r="H341" s="64">
        <v>1880</v>
      </c>
      <c r="I341" s="64">
        <v>1871</v>
      </c>
      <c r="J341" s="109">
        <f t="shared" si="44"/>
        <v>99.52127659574468</v>
      </c>
      <c r="K341" s="100">
        <f>(I341/E341)*100</f>
        <v>101.46420824295011</v>
      </c>
      <c r="L341" s="101">
        <f>(I341/$I$803)*100</f>
        <v>0.004954685921552441</v>
      </c>
    </row>
    <row r="342" spans="1:12" ht="33.75">
      <c r="A342" s="154"/>
      <c r="B342" s="159"/>
      <c r="C342" s="16">
        <v>4440</v>
      </c>
      <c r="D342" s="9" t="s">
        <v>114</v>
      </c>
      <c r="E342" s="64">
        <v>61552.47</v>
      </c>
      <c r="F342" s="135">
        <v>94</v>
      </c>
      <c r="G342" s="64">
        <v>65324</v>
      </c>
      <c r="H342" s="64">
        <v>49334</v>
      </c>
      <c r="I342" s="64">
        <v>45404.84</v>
      </c>
      <c r="J342" s="114">
        <f t="shared" si="44"/>
        <v>92.03559411359305</v>
      </c>
      <c r="K342" s="100">
        <f>(I342/E342)*100</f>
        <v>73.76607307554026</v>
      </c>
      <c r="L342" s="101">
        <f>(I342/$I$803)*100</f>
        <v>0.12023876083289209</v>
      </c>
    </row>
    <row r="343" spans="1:12" ht="45">
      <c r="A343" s="154"/>
      <c r="B343" s="159"/>
      <c r="C343" s="16">
        <v>4520</v>
      </c>
      <c r="D343" s="9" t="s">
        <v>42</v>
      </c>
      <c r="E343" s="64">
        <v>8295</v>
      </c>
      <c r="F343" s="135">
        <v>98</v>
      </c>
      <c r="G343" s="64">
        <v>9000</v>
      </c>
      <c r="H343" s="64">
        <v>9000</v>
      </c>
      <c r="I343" s="64">
        <v>8662</v>
      </c>
      <c r="J343" s="114">
        <f t="shared" si="44"/>
        <v>96.24444444444444</v>
      </c>
      <c r="K343" s="100">
        <f>(I343/E343)*100</f>
        <v>104.42435201928872</v>
      </c>
      <c r="L343" s="101">
        <f>(I343/$I$803)*100</f>
        <v>0.02293826266835235</v>
      </c>
    </row>
    <row r="344" spans="1:12" ht="22.5">
      <c r="A344" s="154"/>
      <c r="B344" s="159"/>
      <c r="C344" s="16">
        <v>4530</v>
      </c>
      <c r="D344" s="9" t="s">
        <v>155</v>
      </c>
      <c r="E344" s="64"/>
      <c r="F344" s="135">
        <v>0</v>
      </c>
      <c r="G344" s="64">
        <v>0</v>
      </c>
      <c r="H344" s="64">
        <v>0</v>
      </c>
      <c r="I344" s="64"/>
      <c r="J344" s="114"/>
      <c r="K344" s="100"/>
      <c r="L344" s="101"/>
    </row>
    <row r="345" spans="1:12" ht="21" customHeight="1">
      <c r="A345" s="154"/>
      <c r="B345" s="159"/>
      <c r="C345" s="16">
        <v>4700</v>
      </c>
      <c r="D345" s="9" t="s">
        <v>161</v>
      </c>
      <c r="E345" s="64">
        <v>1380</v>
      </c>
      <c r="F345" s="135">
        <v>99</v>
      </c>
      <c r="G345" s="64">
        <v>600</v>
      </c>
      <c r="H345" s="64">
        <v>600</v>
      </c>
      <c r="I345" s="64">
        <v>60</v>
      </c>
      <c r="J345" s="114"/>
      <c r="K345" s="100">
        <f>(I345/E345)*100</f>
        <v>4.3478260869565215</v>
      </c>
      <c r="L345" s="101">
        <f>(I345/$I$803)*100</f>
        <v>0.0001588889125030179</v>
      </c>
    </row>
    <row r="346" spans="1:12" ht="22.5">
      <c r="A346" s="154"/>
      <c r="B346" s="160"/>
      <c r="C346" s="16">
        <v>6050</v>
      </c>
      <c r="D346" s="9" t="s">
        <v>154</v>
      </c>
      <c r="E346" s="64">
        <v>4797</v>
      </c>
      <c r="F346" s="135">
        <v>100</v>
      </c>
      <c r="G346" s="64"/>
      <c r="H346" s="64"/>
      <c r="I346" s="64"/>
      <c r="J346" s="114"/>
      <c r="K346" s="100"/>
      <c r="L346" s="101">
        <f>(I346/$I$803)*100</f>
        <v>0</v>
      </c>
    </row>
    <row r="347" spans="1:12" ht="22.5">
      <c r="A347" s="154"/>
      <c r="B347" s="160"/>
      <c r="C347" s="16">
        <v>6057</v>
      </c>
      <c r="D347" s="9" t="s">
        <v>154</v>
      </c>
      <c r="E347" s="64"/>
      <c r="F347" s="135"/>
      <c r="G347" s="64">
        <v>0</v>
      </c>
      <c r="H347" s="64"/>
      <c r="I347" s="64"/>
      <c r="J347" s="114"/>
      <c r="K347" s="100"/>
      <c r="L347" s="101"/>
    </row>
    <row r="348" spans="1:12" ht="22.5">
      <c r="A348" s="154"/>
      <c r="B348" s="161"/>
      <c r="C348" s="16">
        <v>6059</v>
      </c>
      <c r="D348" s="9" t="s">
        <v>154</v>
      </c>
      <c r="E348" s="64"/>
      <c r="F348" s="135"/>
      <c r="G348" s="64">
        <v>0</v>
      </c>
      <c r="H348" s="64"/>
      <c r="I348" s="64"/>
      <c r="J348" s="114"/>
      <c r="K348" s="100"/>
      <c r="L348" s="101"/>
    </row>
    <row r="349" spans="1:12" ht="24.75" customHeight="1">
      <c r="A349" s="154"/>
      <c r="B349" s="158">
        <v>80113</v>
      </c>
      <c r="C349" s="21"/>
      <c r="D349" s="2" t="s">
        <v>221</v>
      </c>
      <c r="E349" s="63">
        <f>SUM(E350:E359)</f>
        <v>548689.86</v>
      </c>
      <c r="F349" s="128">
        <v>92</v>
      </c>
      <c r="G349" s="63">
        <f>SUM(G350:G359)</f>
        <v>552265</v>
      </c>
      <c r="H349" s="63">
        <f>SUM(H350:H359)</f>
        <v>509265</v>
      </c>
      <c r="I349" s="63">
        <f>SUM(I350:I359)</f>
        <v>498190.98</v>
      </c>
      <c r="J349" s="95">
        <f t="shared" si="44"/>
        <v>97.82548967629819</v>
      </c>
      <c r="K349" s="91">
        <f>(I349/E349)*100</f>
        <v>90.79646195758019</v>
      </c>
      <c r="L349" s="98">
        <f>(I349/$I$803)*100</f>
        <v>1.3192837171835454</v>
      </c>
    </row>
    <row r="350" spans="1:12" ht="67.5">
      <c r="A350" s="154"/>
      <c r="B350" s="151"/>
      <c r="C350" s="16">
        <v>2820</v>
      </c>
      <c r="D350" s="9" t="s">
        <v>163</v>
      </c>
      <c r="E350" s="66">
        <v>3000</v>
      </c>
      <c r="F350" s="94">
        <v>60</v>
      </c>
      <c r="G350" s="66">
        <v>5000</v>
      </c>
      <c r="H350" s="66">
        <v>5000</v>
      </c>
      <c r="I350" s="66"/>
      <c r="J350" s="100">
        <f t="shared" si="44"/>
        <v>0</v>
      </c>
      <c r="K350" s="100"/>
      <c r="L350" s="101"/>
    </row>
    <row r="351" spans="1:12" ht="91.5" customHeight="1">
      <c r="A351" s="154"/>
      <c r="B351" s="151"/>
      <c r="C351" s="16">
        <v>2830</v>
      </c>
      <c r="D351" s="9" t="s">
        <v>222</v>
      </c>
      <c r="E351" s="66"/>
      <c r="F351" s="94">
        <v>76</v>
      </c>
      <c r="G351" s="66"/>
      <c r="H351" s="66"/>
      <c r="I351" s="66"/>
      <c r="J351" s="100"/>
      <c r="K351" s="100"/>
      <c r="L351" s="101"/>
    </row>
    <row r="352" spans="1:12" ht="22.5">
      <c r="A352" s="154"/>
      <c r="B352" s="151"/>
      <c r="C352" s="16">
        <v>4010</v>
      </c>
      <c r="D352" s="9" t="s">
        <v>55</v>
      </c>
      <c r="E352" s="66">
        <v>226.6</v>
      </c>
      <c r="F352" s="94">
        <v>100</v>
      </c>
      <c r="G352" s="66">
        <v>3000</v>
      </c>
      <c r="H352" s="66">
        <v>10300</v>
      </c>
      <c r="I352" s="66">
        <v>9994.25</v>
      </c>
      <c r="J352" s="114">
        <f t="shared" si="44"/>
        <v>97.03155339805825</v>
      </c>
      <c r="K352" s="100"/>
      <c r="L352" s="101"/>
    </row>
    <row r="353" spans="1:12" ht="33.75">
      <c r="A353" s="154"/>
      <c r="B353" s="151"/>
      <c r="C353" s="16">
        <v>4110</v>
      </c>
      <c r="D353" s="9" t="s">
        <v>193</v>
      </c>
      <c r="E353" s="66">
        <v>1372.17</v>
      </c>
      <c r="F353" s="94">
        <v>100</v>
      </c>
      <c r="G353" s="66">
        <v>2000</v>
      </c>
      <c r="H353" s="66">
        <v>4000</v>
      </c>
      <c r="I353" s="66">
        <v>3118.47</v>
      </c>
      <c r="J353" s="114">
        <f t="shared" si="44"/>
        <v>77.96175</v>
      </c>
      <c r="K353" s="100"/>
      <c r="L353" s="101"/>
    </row>
    <row r="354" spans="1:12" ht="22.5">
      <c r="A354" s="154"/>
      <c r="B354" s="151"/>
      <c r="C354" s="16">
        <v>4120</v>
      </c>
      <c r="D354" s="9" t="s">
        <v>60</v>
      </c>
      <c r="E354" s="66">
        <v>185.51</v>
      </c>
      <c r="F354" s="94">
        <v>93</v>
      </c>
      <c r="G354" s="66">
        <v>400</v>
      </c>
      <c r="H354" s="66">
        <v>500</v>
      </c>
      <c r="I354" s="66">
        <v>320.65</v>
      </c>
      <c r="J354" s="114">
        <f t="shared" si="44"/>
        <v>64.13</v>
      </c>
      <c r="K354" s="100"/>
      <c r="L354" s="101"/>
    </row>
    <row r="355" spans="1:12" ht="22.5">
      <c r="A355" s="154"/>
      <c r="B355" s="151"/>
      <c r="C355" s="16">
        <v>4170</v>
      </c>
      <c r="D355" s="9" t="s">
        <v>29</v>
      </c>
      <c r="E355" s="66">
        <v>7800</v>
      </c>
      <c r="F355" s="94">
        <v>100</v>
      </c>
      <c r="G355" s="66">
        <v>8500</v>
      </c>
      <c r="H355" s="66">
        <v>12100</v>
      </c>
      <c r="I355" s="66">
        <v>8357</v>
      </c>
      <c r="J355" s="114">
        <f t="shared" si="44"/>
        <v>69.06611570247934</v>
      </c>
      <c r="K355" s="100"/>
      <c r="L355" s="101"/>
    </row>
    <row r="356" spans="1:12" ht="21" customHeight="1">
      <c r="A356" s="154"/>
      <c r="B356" s="159"/>
      <c r="C356" s="16">
        <v>4210</v>
      </c>
      <c r="D356" s="9" t="s">
        <v>14</v>
      </c>
      <c r="E356" s="64">
        <v>10238.46</v>
      </c>
      <c r="F356" s="135">
        <v>82</v>
      </c>
      <c r="G356" s="64">
        <v>12000</v>
      </c>
      <c r="H356" s="64">
        <v>12414</v>
      </c>
      <c r="I356" s="64">
        <v>12187.55</v>
      </c>
      <c r="J356" s="114">
        <f t="shared" si="44"/>
        <v>98.17584984694699</v>
      </c>
      <c r="K356" s="100">
        <f>(I356/E356)*100</f>
        <v>119.03694500930804</v>
      </c>
      <c r="L356" s="109"/>
    </row>
    <row r="357" spans="1:12" ht="19.5" customHeight="1">
      <c r="A357" s="154"/>
      <c r="B357" s="159"/>
      <c r="C357" s="16">
        <v>4300</v>
      </c>
      <c r="D357" s="9" t="s">
        <v>19</v>
      </c>
      <c r="E357" s="64">
        <v>525494.95</v>
      </c>
      <c r="F357" s="135">
        <v>92</v>
      </c>
      <c r="G357" s="64">
        <v>515465</v>
      </c>
      <c r="H357" s="64">
        <v>458465</v>
      </c>
      <c r="I357" s="64">
        <v>457872.4</v>
      </c>
      <c r="J357" s="114">
        <f t="shared" si="44"/>
        <v>99.8707425866751</v>
      </c>
      <c r="K357" s="100">
        <f>(I357/E357)*100</f>
        <v>87.13164607956747</v>
      </c>
      <c r="L357" s="101">
        <f>(I357/$I$803)*100</f>
        <v>1.2125141283524468</v>
      </c>
    </row>
    <row r="358" spans="1:12" ht="14.25" customHeight="1">
      <c r="A358" s="154"/>
      <c r="B358" s="159"/>
      <c r="C358" s="16">
        <v>4430</v>
      </c>
      <c r="D358" s="9" t="s">
        <v>32</v>
      </c>
      <c r="E358" s="64"/>
      <c r="F358" s="135"/>
      <c r="G358" s="64">
        <v>5300</v>
      </c>
      <c r="H358" s="64">
        <v>5300</v>
      </c>
      <c r="I358" s="64">
        <v>5155</v>
      </c>
      <c r="J358" s="114">
        <f t="shared" si="44"/>
        <v>97.26415094339622</v>
      </c>
      <c r="K358" s="100"/>
      <c r="L358" s="101">
        <f>(I358/$I$803)*100</f>
        <v>0.013651205732550954</v>
      </c>
    </row>
    <row r="359" spans="1:12" ht="33.75">
      <c r="A359" s="154"/>
      <c r="B359" s="161"/>
      <c r="C359" s="16">
        <v>4440</v>
      </c>
      <c r="D359" s="9" t="s">
        <v>114</v>
      </c>
      <c r="E359" s="64">
        <v>372.17</v>
      </c>
      <c r="F359" s="135"/>
      <c r="G359" s="64">
        <v>600</v>
      </c>
      <c r="H359" s="64">
        <v>1186</v>
      </c>
      <c r="I359" s="64">
        <v>1185.66</v>
      </c>
      <c r="J359" s="114"/>
      <c r="K359" s="100"/>
      <c r="L359" s="101"/>
    </row>
    <row r="360" spans="1:12" ht="32.25" customHeight="1">
      <c r="A360" s="154"/>
      <c r="B360" s="153">
        <v>80114</v>
      </c>
      <c r="C360" s="21"/>
      <c r="D360" s="2" t="s">
        <v>160</v>
      </c>
      <c r="E360" s="63">
        <f>SUM(E361:E363)</f>
        <v>33473.82</v>
      </c>
      <c r="F360" s="128">
        <v>98.9</v>
      </c>
      <c r="G360" s="63">
        <f>SUM(G361:G363)</f>
        <v>0</v>
      </c>
      <c r="H360" s="63">
        <f>SUM(H361:H363)</f>
        <v>0</v>
      </c>
      <c r="I360" s="63">
        <f>SUM(I361:I363)</f>
        <v>0</v>
      </c>
      <c r="J360" s="107"/>
      <c r="K360" s="91">
        <f aca="true" t="shared" si="45" ref="K360:K407">(I360/E360)*100</f>
        <v>0</v>
      </c>
      <c r="L360" s="109">
        <f aca="true" t="shared" si="46" ref="L360:L380">(I360/$I$803)*100</f>
        <v>0</v>
      </c>
    </row>
    <row r="361" spans="1:12" ht="20.25" customHeight="1">
      <c r="A361" s="154"/>
      <c r="B361" s="154"/>
      <c r="C361" s="16">
        <v>4040</v>
      </c>
      <c r="D361" s="9" t="s">
        <v>148</v>
      </c>
      <c r="E361" s="64">
        <v>28406.29</v>
      </c>
      <c r="F361" s="135">
        <v>100</v>
      </c>
      <c r="G361" s="64"/>
      <c r="H361" s="64"/>
      <c r="I361" s="64"/>
      <c r="J361" s="114"/>
      <c r="K361" s="100">
        <f t="shared" si="45"/>
        <v>0</v>
      </c>
      <c r="L361" s="109">
        <f t="shared" si="46"/>
        <v>0</v>
      </c>
    </row>
    <row r="362" spans="1:12" ht="21" customHeight="1">
      <c r="A362" s="154"/>
      <c r="B362" s="154"/>
      <c r="C362" s="16">
        <v>4110</v>
      </c>
      <c r="D362" s="9" t="s">
        <v>193</v>
      </c>
      <c r="E362" s="64">
        <v>4829.08</v>
      </c>
      <c r="F362" s="135">
        <v>100</v>
      </c>
      <c r="G362" s="64"/>
      <c r="H362" s="64"/>
      <c r="I362" s="64"/>
      <c r="J362" s="114"/>
      <c r="K362" s="100">
        <f t="shared" si="45"/>
        <v>0</v>
      </c>
      <c r="L362" s="109">
        <f t="shared" si="46"/>
        <v>0</v>
      </c>
    </row>
    <row r="363" spans="1:12" ht="22.5">
      <c r="A363" s="154"/>
      <c r="B363" s="154"/>
      <c r="C363" s="16">
        <v>4120</v>
      </c>
      <c r="D363" s="9" t="s">
        <v>60</v>
      </c>
      <c r="E363" s="64">
        <v>238.45</v>
      </c>
      <c r="F363" s="135">
        <v>39.3</v>
      </c>
      <c r="G363" s="64"/>
      <c r="H363" s="64"/>
      <c r="I363" s="64"/>
      <c r="J363" s="109"/>
      <c r="K363" s="100">
        <f t="shared" si="45"/>
        <v>0</v>
      </c>
      <c r="L363" s="109">
        <f t="shared" si="46"/>
        <v>0</v>
      </c>
    </row>
    <row r="364" spans="1:12" ht="21" customHeight="1">
      <c r="A364" s="154"/>
      <c r="B364" s="28">
        <v>80117</v>
      </c>
      <c r="C364" s="21"/>
      <c r="D364" s="2" t="s">
        <v>188</v>
      </c>
      <c r="E364" s="69"/>
      <c r="F364" s="93"/>
      <c r="G364" s="69">
        <f>SUM(G365:G374)</f>
        <v>86700</v>
      </c>
      <c r="H364" s="69">
        <f>SUM(H365:H374)</f>
        <v>107550</v>
      </c>
      <c r="I364" s="69">
        <f>SUM(I365:I374)</f>
        <v>101632.28</v>
      </c>
      <c r="J364" s="109">
        <f t="shared" si="44"/>
        <v>94.49770339377034</v>
      </c>
      <c r="K364" s="100"/>
      <c r="L364" s="109">
        <f t="shared" si="46"/>
        <v>0.26913737407337024</v>
      </c>
    </row>
    <row r="365" spans="1:12" ht="30.75" customHeight="1">
      <c r="A365" s="154"/>
      <c r="B365" s="60"/>
      <c r="C365" s="16">
        <v>3020</v>
      </c>
      <c r="D365" s="9" t="s">
        <v>111</v>
      </c>
      <c r="E365" s="64"/>
      <c r="F365" s="135"/>
      <c r="G365" s="64">
        <v>2457</v>
      </c>
      <c r="H365" s="64">
        <v>1707</v>
      </c>
      <c r="I365" s="64">
        <v>1564.19</v>
      </c>
      <c r="J365" s="109">
        <f t="shared" si="44"/>
        <v>91.63386057410662</v>
      </c>
      <c r="K365" s="100"/>
      <c r="L365" s="109">
        <f t="shared" si="46"/>
        <v>0.00414220746746826</v>
      </c>
    </row>
    <row r="366" spans="1:12" ht="22.5" customHeight="1">
      <c r="A366" s="154"/>
      <c r="B366" s="60"/>
      <c r="C366" s="16">
        <v>4010</v>
      </c>
      <c r="D366" s="9" t="s">
        <v>55</v>
      </c>
      <c r="E366" s="64"/>
      <c r="F366" s="135"/>
      <c r="G366" s="64">
        <v>45415</v>
      </c>
      <c r="H366" s="64">
        <v>46715</v>
      </c>
      <c r="I366" s="64">
        <v>44348.93</v>
      </c>
      <c r="J366" s="109">
        <f t="shared" si="44"/>
        <v>94.9350957936423</v>
      </c>
      <c r="K366" s="100"/>
      <c r="L366" s="109">
        <f t="shared" si="46"/>
        <v>0.11744255430620774</v>
      </c>
    </row>
    <row r="367" spans="1:12" ht="22.5" customHeight="1">
      <c r="A367" s="154"/>
      <c r="B367" s="60"/>
      <c r="C367" s="16">
        <v>4110</v>
      </c>
      <c r="D367" s="9" t="s">
        <v>193</v>
      </c>
      <c r="E367" s="64"/>
      <c r="F367" s="135"/>
      <c r="G367" s="64">
        <v>8675</v>
      </c>
      <c r="H367" s="64">
        <v>8675</v>
      </c>
      <c r="I367" s="64">
        <v>7109.04</v>
      </c>
      <c r="J367" s="109">
        <f t="shared" si="44"/>
        <v>81.9485878962536</v>
      </c>
      <c r="K367" s="100"/>
      <c r="L367" s="109">
        <f t="shared" si="46"/>
        <v>0.01882579390900757</v>
      </c>
    </row>
    <row r="368" spans="1:12" ht="23.25" customHeight="1">
      <c r="A368" s="154"/>
      <c r="B368" s="60"/>
      <c r="C368" s="16">
        <v>4120</v>
      </c>
      <c r="D368" s="9" t="s">
        <v>60</v>
      </c>
      <c r="E368" s="64"/>
      <c r="F368" s="135"/>
      <c r="G368" s="64">
        <v>1243</v>
      </c>
      <c r="H368" s="64">
        <v>1243</v>
      </c>
      <c r="I368" s="64">
        <v>542.3</v>
      </c>
      <c r="J368" s="109">
        <f t="shared" si="44"/>
        <v>43.62831858407079</v>
      </c>
      <c r="K368" s="100"/>
      <c r="L368" s="109">
        <f t="shared" si="46"/>
        <v>0.0014360909541731098</v>
      </c>
    </row>
    <row r="369" spans="1:12" ht="20.25" customHeight="1">
      <c r="A369" s="154"/>
      <c r="B369" s="60"/>
      <c r="C369" s="16">
        <v>4210</v>
      </c>
      <c r="D369" s="9" t="s">
        <v>14</v>
      </c>
      <c r="E369" s="64"/>
      <c r="F369" s="135"/>
      <c r="G369" s="64">
        <v>10000</v>
      </c>
      <c r="H369" s="64">
        <v>16200</v>
      </c>
      <c r="I369" s="64">
        <v>16050.64</v>
      </c>
      <c r="J369" s="109">
        <f t="shared" si="44"/>
        <v>99.07802469135802</v>
      </c>
      <c r="K369" s="100"/>
      <c r="L369" s="109">
        <f t="shared" si="46"/>
        <v>0.04250447890962398</v>
      </c>
    </row>
    <row r="370" spans="1:12" ht="24" customHeight="1">
      <c r="A370" s="154"/>
      <c r="B370" s="60"/>
      <c r="C370" s="16">
        <v>4240</v>
      </c>
      <c r="D370" s="9" t="s">
        <v>189</v>
      </c>
      <c r="E370" s="64"/>
      <c r="F370" s="135"/>
      <c r="G370" s="64">
        <v>2000</v>
      </c>
      <c r="H370" s="64">
        <v>100</v>
      </c>
      <c r="I370" s="64"/>
      <c r="J370" s="109">
        <f t="shared" si="44"/>
        <v>0</v>
      </c>
      <c r="K370" s="100"/>
      <c r="L370" s="109">
        <f t="shared" si="46"/>
        <v>0</v>
      </c>
    </row>
    <row r="371" spans="1:12" ht="11.25" customHeight="1">
      <c r="A371" s="154"/>
      <c r="B371" s="60"/>
      <c r="C371" s="16">
        <v>4260</v>
      </c>
      <c r="D371" s="9" t="s">
        <v>15</v>
      </c>
      <c r="E371" s="64"/>
      <c r="F371" s="135"/>
      <c r="G371" s="64">
        <v>4000</v>
      </c>
      <c r="H371" s="64">
        <v>4000</v>
      </c>
      <c r="I371" s="64">
        <v>3746.52</v>
      </c>
      <c r="J371" s="109">
        <f t="shared" si="44"/>
        <v>93.663</v>
      </c>
      <c r="K371" s="100"/>
      <c r="L371" s="109">
        <f t="shared" si="46"/>
        <v>0.009921341474513443</v>
      </c>
    </row>
    <row r="372" spans="1:12" ht="23.25" customHeight="1">
      <c r="A372" s="154"/>
      <c r="B372" s="60"/>
      <c r="C372" s="16">
        <v>4270</v>
      </c>
      <c r="D372" s="9" t="s">
        <v>17</v>
      </c>
      <c r="E372" s="64"/>
      <c r="F372" s="135"/>
      <c r="G372" s="64">
        <v>0</v>
      </c>
      <c r="H372" s="64">
        <v>1500</v>
      </c>
      <c r="I372" s="64">
        <v>1450</v>
      </c>
      <c r="J372" s="109">
        <f t="shared" si="44"/>
        <v>96.66666666666667</v>
      </c>
      <c r="K372" s="100"/>
      <c r="L372" s="109">
        <f t="shared" si="46"/>
        <v>0.003839815385489599</v>
      </c>
    </row>
    <row r="373" spans="1:12" ht="24.75" customHeight="1">
      <c r="A373" s="154"/>
      <c r="B373" s="60"/>
      <c r="C373" s="16">
        <v>4300</v>
      </c>
      <c r="D373" s="9" t="s">
        <v>19</v>
      </c>
      <c r="E373" s="64"/>
      <c r="F373" s="135"/>
      <c r="G373" s="64">
        <v>10000</v>
      </c>
      <c r="H373" s="64">
        <v>24000</v>
      </c>
      <c r="I373" s="64">
        <v>23508.76</v>
      </c>
      <c r="J373" s="109">
        <f t="shared" si="44"/>
        <v>97.95316666666666</v>
      </c>
      <c r="K373" s="100"/>
      <c r="L373" s="109">
        <f t="shared" si="46"/>
        <v>0.06225468851157411</v>
      </c>
    </row>
    <row r="374" spans="1:12" ht="36" customHeight="1">
      <c r="A374" s="154"/>
      <c r="B374" s="60"/>
      <c r="C374" s="34">
        <v>4440</v>
      </c>
      <c r="D374" s="9" t="s">
        <v>114</v>
      </c>
      <c r="E374" s="64"/>
      <c r="F374" s="135"/>
      <c r="G374" s="64">
        <v>2910</v>
      </c>
      <c r="H374" s="64">
        <v>3410</v>
      </c>
      <c r="I374" s="64">
        <v>3311.9</v>
      </c>
      <c r="J374" s="109">
        <f t="shared" si="44"/>
        <v>97.12316715542522</v>
      </c>
      <c r="K374" s="100"/>
      <c r="L374" s="109">
        <f t="shared" si="46"/>
        <v>0.008770403155312415</v>
      </c>
    </row>
    <row r="375" spans="1:12" ht="21">
      <c r="A375" s="154"/>
      <c r="B375" s="158">
        <v>80120</v>
      </c>
      <c r="C375" s="21"/>
      <c r="D375" s="2" t="s">
        <v>223</v>
      </c>
      <c r="E375" s="63">
        <f>SUM(E376:E381)</f>
        <v>32509.37</v>
      </c>
      <c r="F375" s="128">
        <v>92.8</v>
      </c>
      <c r="G375" s="63">
        <f>SUM(G376:G381)</f>
        <v>51539</v>
      </c>
      <c r="H375" s="63">
        <f>SUM(H376:H381)</f>
        <v>35064</v>
      </c>
      <c r="I375" s="63">
        <f>SUM(I376:I381)</f>
        <v>33131.8</v>
      </c>
      <c r="J375" s="98">
        <f t="shared" si="44"/>
        <v>94.489504905316</v>
      </c>
      <c r="K375" s="91">
        <f t="shared" si="45"/>
        <v>101.91461723189346</v>
      </c>
      <c r="L375" s="98">
        <f t="shared" si="46"/>
        <v>0.08773792785445815</v>
      </c>
    </row>
    <row r="376" spans="1:12" ht="32.25" customHeight="1">
      <c r="A376" s="154"/>
      <c r="B376" s="159"/>
      <c r="C376" s="16">
        <v>3020</v>
      </c>
      <c r="D376" s="9" t="s">
        <v>111</v>
      </c>
      <c r="E376" s="64">
        <v>3740.18</v>
      </c>
      <c r="F376" s="135">
        <v>97.5</v>
      </c>
      <c r="G376" s="64">
        <v>6325</v>
      </c>
      <c r="H376" s="64">
        <v>1325</v>
      </c>
      <c r="I376" s="64">
        <v>1323.21</v>
      </c>
      <c r="J376" s="109">
        <f t="shared" si="44"/>
        <v>99.86490566037736</v>
      </c>
      <c r="K376" s="100">
        <f t="shared" si="45"/>
        <v>35.37824382783717</v>
      </c>
      <c r="L376" s="109">
        <f t="shared" si="46"/>
        <v>0.0035040566318853047</v>
      </c>
    </row>
    <row r="377" spans="1:12" ht="23.25" customHeight="1">
      <c r="A377" s="154"/>
      <c r="B377" s="159"/>
      <c r="C377" s="16">
        <v>4010</v>
      </c>
      <c r="D377" s="9" t="s">
        <v>55</v>
      </c>
      <c r="E377" s="64">
        <v>18400.45</v>
      </c>
      <c r="F377" s="135">
        <v>94</v>
      </c>
      <c r="G377" s="64">
        <v>29855</v>
      </c>
      <c r="H377" s="64">
        <v>24155</v>
      </c>
      <c r="I377" s="64">
        <v>23163.88</v>
      </c>
      <c r="J377" s="109">
        <f t="shared" si="44"/>
        <v>95.89683295383978</v>
      </c>
      <c r="K377" s="100">
        <f t="shared" si="45"/>
        <v>125.88757340173746</v>
      </c>
      <c r="L377" s="101">
        <f t="shared" si="46"/>
        <v>0.06134139504250677</v>
      </c>
    </row>
    <row r="378" spans="1:12" ht="21" customHeight="1">
      <c r="A378" s="154"/>
      <c r="B378" s="159"/>
      <c r="C378" s="16">
        <v>4040</v>
      </c>
      <c r="D378" s="9" t="s">
        <v>56</v>
      </c>
      <c r="E378" s="64">
        <v>2703.91</v>
      </c>
      <c r="F378" s="135">
        <v>100</v>
      </c>
      <c r="G378" s="64">
        <v>1200</v>
      </c>
      <c r="H378" s="64">
        <v>2265</v>
      </c>
      <c r="I378" s="64">
        <v>2263.95</v>
      </c>
      <c r="J378" s="109">
        <f t="shared" si="44"/>
        <v>99.95364238410596</v>
      </c>
      <c r="K378" s="100">
        <f t="shared" si="45"/>
        <v>83.72874836810396</v>
      </c>
      <c r="L378" s="101">
        <f t="shared" si="46"/>
        <v>0.005995275891020122</v>
      </c>
    </row>
    <row r="379" spans="1:12" ht="21" customHeight="1">
      <c r="A379" s="154"/>
      <c r="B379" s="159"/>
      <c r="C379" s="16">
        <v>4110</v>
      </c>
      <c r="D379" s="9" t="s">
        <v>193</v>
      </c>
      <c r="E379" s="64">
        <v>3870.1</v>
      </c>
      <c r="F379" s="135">
        <v>83.1</v>
      </c>
      <c r="G379" s="64">
        <v>6995</v>
      </c>
      <c r="H379" s="64">
        <v>5295</v>
      </c>
      <c r="I379" s="64">
        <v>4890.66</v>
      </c>
      <c r="J379" s="109">
        <f t="shared" si="44"/>
        <v>92.36373937677054</v>
      </c>
      <c r="K379" s="100">
        <f t="shared" si="45"/>
        <v>126.37037802640758</v>
      </c>
      <c r="L379" s="101">
        <f t="shared" si="46"/>
        <v>0.012951194147033492</v>
      </c>
    </row>
    <row r="380" spans="1:12" ht="22.5">
      <c r="A380" s="154"/>
      <c r="B380" s="159"/>
      <c r="C380" s="16">
        <v>4120</v>
      </c>
      <c r="D380" s="9" t="s">
        <v>60</v>
      </c>
      <c r="E380" s="64">
        <v>310.04</v>
      </c>
      <c r="F380" s="135">
        <v>40.4</v>
      </c>
      <c r="G380" s="64">
        <v>915</v>
      </c>
      <c r="H380" s="64">
        <v>375</v>
      </c>
      <c r="I380" s="64">
        <v>280.54</v>
      </c>
      <c r="J380" s="109">
        <f t="shared" si="44"/>
        <v>74.81066666666666</v>
      </c>
      <c r="K380" s="100">
        <f t="shared" si="45"/>
        <v>90.48509869694233</v>
      </c>
      <c r="L380" s="101">
        <f t="shared" si="46"/>
        <v>0.0007429115918932774</v>
      </c>
    </row>
    <row r="381" spans="1:12" ht="33.75">
      <c r="A381" s="154"/>
      <c r="B381" s="159"/>
      <c r="C381" s="16">
        <v>4440</v>
      </c>
      <c r="D381" s="9" t="s">
        <v>114</v>
      </c>
      <c r="E381" s="64">
        <v>3484.69</v>
      </c>
      <c r="F381" s="135">
        <v>100</v>
      </c>
      <c r="G381" s="64">
        <v>6249</v>
      </c>
      <c r="H381" s="64">
        <v>1649</v>
      </c>
      <c r="I381" s="64">
        <v>1209.56</v>
      </c>
      <c r="J381" s="109">
        <f t="shared" si="44"/>
        <v>73.35112189205579</v>
      </c>
      <c r="K381" s="100">
        <f t="shared" si="45"/>
        <v>34.71069162536696</v>
      </c>
      <c r="L381" s="101">
        <f>(I381/$I$803)*100</f>
        <v>0.003203094550119172</v>
      </c>
    </row>
    <row r="382" spans="1:12" ht="11.25">
      <c r="A382" s="154"/>
      <c r="B382" s="158">
        <v>80130</v>
      </c>
      <c r="C382" s="21"/>
      <c r="D382" s="2" t="s">
        <v>81</v>
      </c>
      <c r="E382" s="63">
        <f>SUM(E383:E418)</f>
        <v>815348.7799999998</v>
      </c>
      <c r="F382" s="128">
        <v>96.1</v>
      </c>
      <c r="G382" s="63">
        <f>SUM(G383:G418)</f>
        <v>601070.56</v>
      </c>
      <c r="H382" s="63">
        <f>SUM(H383:H418)</f>
        <v>716563.1100000001</v>
      </c>
      <c r="I382" s="63">
        <f>SUM(I383:I418)</f>
        <v>638271.6899999998</v>
      </c>
      <c r="J382" s="107">
        <f t="shared" si="44"/>
        <v>89.07403703771462</v>
      </c>
      <c r="K382" s="91">
        <f t="shared" si="45"/>
        <v>78.282043912545</v>
      </c>
      <c r="L382" s="98">
        <f>(I382/$I$803)*100</f>
        <v>1.6902382450927222</v>
      </c>
    </row>
    <row r="383" spans="1:12" ht="35.25" customHeight="1">
      <c r="A383" s="154"/>
      <c r="B383" s="159"/>
      <c r="C383" s="16">
        <v>3020</v>
      </c>
      <c r="D383" s="9" t="s">
        <v>111</v>
      </c>
      <c r="E383" s="64">
        <v>14120.12</v>
      </c>
      <c r="F383" s="135">
        <v>97</v>
      </c>
      <c r="G383" s="64">
        <v>12307</v>
      </c>
      <c r="H383" s="64">
        <v>9957</v>
      </c>
      <c r="I383" s="64">
        <v>9773.98</v>
      </c>
      <c r="J383" s="114">
        <f t="shared" si="44"/>
        <v>98.16189615345988</v>
      </c>
      <c r="K383" s="100">
        <f t="shared" si="45"/>
        <v>69.22023325580801</v>
      </c>
      <c r="L383" s="101"/>
    </row>
    <row r="384" spans="1:12" ht="21.75" customHeight="1">
      <c r="A384" s="154"/>
      <c r="B384" s="159"/>
      <c r="C384" s="16">
        <v>4010</v>
      </c>
      <c r="D384" s="9" t="s">
        <v>55</v>
      </c>
      <c r="E384" s="64">
        <v>287320</v>
      </c>
      <c r="F384" s="135">
        <v>98</v>
      </c>
      <c r="G384" s="64">
        <v>225450</v>
      </c>
      <c r="H384" s="64">
        <v>275485</v>
      </c>
      <c r="I384" s="64">
        <v>267002.42</v>
      </c>
      <c r="J384" s="114">
        <f t="shared" si="44"/>
        <v>96.92085594496977</v>
      </c>
      <c r="K384" s="100">
        <f t="shared" si="45"/>
        <v>92.92858833356536</v>
      </c>
      <c r="L384" s="101">
        <f aca="true" t="shared" si="47" ref="L384:L410">(I384/$I$803)*100</f>
        <v>0.7070620691579006</v>
      </c>
    </row>
    <row r="385" spans="1:12" ht="21.75" customHeight="1">
      <c r="A385" s="154"/>
      <c r="B385" s="159"/>
      <c r="C385" s="16">
        <v>4017</v>
      </c>
      <c r="D385" s="9" t="s">
        <v>55</v>
      </c>
      <c r="E385" s="64">
        <v>78991.51</v>
      </c>
      <c r="F385" s="135"/>
      <c r="G385" s="64">
        <v>80000</v>
      </c>
      <c r="H385" s="64">
        <v>39777.78</v>
      </c>
      <c r="I385" s="64">
        <v>32499.46</v>
      </c>
      <c r="J385" s="114"/>
      <c r="K385" s="100">
        <f t="shared" si="45"/>
        <v>41.142978530224326</v>
      </c>
      <c r="L385" s="101">
        <f t="shared" si="47"/>
        <v>0.08606339760558882</v>
      </c>
    </row>
    <row r="386" spans="1:12" ht="21.75" customHeight="1">
      <c r="A386" s="154"/>
      <c r="B386" s="159"/>
      <c r="C386" s="16">
        <v>4019</v>
      </c>
      <c r="D386" s="9" t="s">
        <v>55</v>
      </c>
      <c r="E386" s="64">
        <v>4646.55</v>
      </c>
      <c r="F386" s="135"/>
      <c r="G386" s="64">
        <v>8000</v>
      </c>
      <c r="H386" s="64">
        <v>2222.22</v>
      </c>
      <c r="I386" s="64">
        <v>1911.73</v>
      </c>
      <c r="J386" s="114"/>
      <c r="K386" s="100"/>
      <c r="L386" s="101">
        <f t="shared" si="47"/>
        <v>0.005062545011656573</v>
      </c>
    </row>
    <row r="387" spans="1:12" ht="21" customHeight="1">
      <c r="A387" s="154"/>
      <c r="B387" s="159"/>
      <c r="C387" s="16">
        <v>4040</v>
      </c>
      <c r="D387" s="9" t="s">
        <v>56</v>
      </c>
      <c r="E387" s="64">
        <v>22508.64</v>
      </c>
      <c r="F387" s="135">
        <v>100</v>
      </c>
      <c r="G387" s="64">
        <v>22300</v>
      </c>
      <c r="H387" s="64">
        <v>21700</v>
      </c>
      <c r="I387" s="64">
        <v>21687.61</v>
      </c>
      <c r="J387" s="114">
        <f t="shared" si="44"/>
        <v>99.94290322580646</v>
      </c>
      <c r="K387" s="100">
        <f t="shared" si="45"/>
        <v>96.35237846444743</v>
      </c>
      <c r="L387" s="101">
        <f t="shared" si="47"/>
        <v>0.057432012794826265</v>
      </c>
    </row>
    <row r="388" spans="1:12" ht="21.75" customHeight="1">
      <c r="A388" s="154"/>
      <c r="B388" s="159"/>
      <c r="C388" s="16">
        <v>4110</v>
      </c>
      <c r="D388" s="9" t="s">
        <v>193</v>
      </c>
      <c r="E388" s="64">
        <v>50934.56</v>
      </c>
      <c r="F388" s="135">
        <v>91</v>
      </c>
      <c r="G388" s="64">
        <v>43208</v>
      </c>
      <c r="H388" s="64">
        <v>54008</v>
      </c>
      <c r="I388" s="64">
        <v>49085.19</v>
      </c>
      <c r="J388" s="114">
        <f t="shared" si="44"/>
        <v>90.88503555028885</v>
      </c>
      <c r="K388" s="100">
        <f t="shared" si="45"/>
        <v>96.36912540326254</v>
      </c>
      <c r="L388" s="101">
        <f t="shared" si="47"/>
        <v>0.12998487431840014</v>
      </c>
    </row>
    <row r="389" spans="1:12" ht="21.75" customHeight="1">
      <c r="A389" s="154"/>
      <c r="B389" s="159"/>
      <c r="C389" s="16">
        <v>4117</v>
      </c>
      <c r="D389" s="9" t="s">
        <v>193</v>
      </c>
      <c r="E389" s="64">
        <v>16318.04</v>
      </c>
      <c r="F389" s="135">
        <v>100</v>
      </c>
      <c r="G389" s="64">
        <v>0</v>
      </c>
      <c r="H389" s="64">
        <v>9111.11</v>
      </c>
      <c r="I389" s="64">
        <v>7303</v>
      </c>
      <c r="J389" s="114">
        <f t="shared" si="44"/>
        <v>80.15488782376681</v>
      </c>
      <c r="K389" s="100">
        <f t="shared" si="45"/>
        <v>44.75414939539307</v>
      </c>
      <c r="L389" s="101">
        <f t="shared" si="47"/>
        <v>0.019339428800158993</v>
      </c>
    </row>
    <row r="390" spans="1:12" ht="21.75" customHeight="1">
      <c r="A390" s="154"/>
      <c r="B390" s="159"/>
      <c r="C390" s="16">
        <v>4119</v>
      </c>
      <c r="D390" s="9" t="s">
        <v>193</v>
      </c>
      <c r="E390" s="64">
        <v>959.9</v>
      </c>
      <c r="F390" s="135"/>
      <c r="G390" s="64">
        <v>0</v>
      </c>
      <c r="H390" s="64">
        <v>488.89</v>
      </c>
      <c r="I390" s="64">
        <v>429.58</v>
      </c>
      <c r="J390" s="114"/>
      <c r="K390" s="100"/>
      <c r="L390" s="101">
        <f t="shared" si="47"/>
        <v>0.0011375916505507737</v>
      </c>
    </row>
    <row r="391" spans="1:12" ht="22.5">
      <c r="A391" s="154"/>
      <c r="B391" s="159"/>
      <c r="C391" s="16">
        <v>4120</v>
      </c>
      <c r="D391" s="9" t="s">
        <v>60</v>
      </c>
      <c r="E391" s="64">
        <v>4988.66</v>
      </c>
      <c r="F391" s="135">
        <v>88.3</v>
      </c>
      <c r="G391" s="64">
        <v>6191</v>
      </c>
      <c r="H391" s="64">
        <v>3891</v>
      </c>
      <c r="I391" s="64">
        <v>3248.05</v>
      </c>
      <c r="J391" s="109">
        <f t="shared" si="44"/>
        <v>83.47597018761245</v>
      </c>
      <c r="K391" s="100">
        <f t="shared" si="45"/>
        <v>65.10866645552113</v>
      </c>
      <c r="L391" s="101">
        <f t="shared" si="47"/>
        <v>0.008601318870923788</v>
      </c>
    </row>
    <row r="392" spans="1:12" ht="22.5">
      <c r="A392" s="154"/>
      <c r="B392" s="159"/>
      <c r="C392" s="16">
        <v>4127</v>
      </c>
      <c r="D392" s="9" t="s">
        <v>60</v>
      </c>
      <c r="E392" s="64">
        <v>874.35</v>
      </c>
      <c r="F392" s="135">
        <v>95.2</v>
      </c>
      <c r="G392" s="64">
        <v>0</v>
      </c>
      <c r="H392" s="64">
        <v>1225.56</v>
      </c>
      <c r="I392" s="64">
        <v>345.91</v>
      </c>
      <c r="J392" s="109">
        <f t="shared" si="44"/>
        <v>28.224648324031463</v>
      </c>
      <c r="K392" s="100">
        <f t="shared" si="45"/>
        <v>39.56196031337566</v>
      </c>
      <c r="L392" s="101">
        <f t="shared" si="47"/>
        <v>0.0009160210620653153</v>
      </c>
    </row>
    <row r="393" spans="1:12" ht="22.5">
      <c r="A393" s="154"/>
      <c r="B393" s="159"/>
      <c r="C393" s="16">
        <v>4129</v>
      </c>
      <c r="D393" s="9" t="s">
        <v>60</v>
      </c>
      <c r="E393" s="64">
        <v>51.43</v>
      </c>
      <c r="F393" s="135">
        <v>95.2</v>
      </c>
      <c r="G393" s="64">
        <v>0</v>
      </c>
      <c r="H393" s="64">
        <v>54.44</v>
      </c>
      <c r="I393" s="64">
        <v>20.35</v>
      </c>
      <c r="J393" s="109">
        <f t="shared" si="44"/>
        <v>37.38060249816312</v>
      </c>
      <c r="K393" s="100"/>
      <c r="L393" s="101">
        <f t="shared" si="47"/>
        <v>5.388982282394024E-05</v>
      </c>
    </row>
    <row r="394" spans="1:12" ht="22.5">
      <c r="A394" s="154"/>
      <c r="B394" s="159"/>
      <c r="C394" s="16">
        <v>4170</v>
      </c>
      <c r="D394" s="9" t="s">
        <v>29</v>
      </c>
      <c r="E394" s="64">
        <v>317</v>
      </c>
      <c r="F394" s="135">
        <v>79.3</v>
      </c>
      <c r="G394" s="64">
        <v>1000</v>
      </c>
      <c r="H394" s="64">
        <v>1000</v>
      </c>
      <c r="I394" s="64">
        <v>530</v>
      </c>
      <c r="J394" s="109">
        <f t="shared" si="44"/>
        <v>53</v>
      </c>
      <c r="K394" s="100"/>
      <c r="L394" s="101">
        <f t="shared" si="47"/>
        <v>0.0014035187271099914</v>
      </c>
    </row>
    <row r="395" spans="1:12" ht="22.5">
      <c r="A395" s="154"/>
      <c r="B395" s="159"/>
      <c r="C395" s="16">
        <v>4177</v>
      </c>
      <c r="D395" s="9" t="s">
        <v>29</v>
      </c>
      <c r="E395" s="64"/>
      <c r="F395" s="135"/>
      <c r="G395" s="64">
        <v>0</v>
      </c>
      <c r="H395" s="64">
        <v>500</v>
      </c>
      <c r="I395" s="64"/>
      <c r="J395" s="109"/>
      <c r="K395" s="100"/>
      <c r="L395" s="101"/>
    </row>
    <row r="396" spans="1:12" ht="22.5">
      <c r="A396" s="154"/>
      <c r="B396" s="159"/>
      <c r="C396" s="16">
        <v>4179</v>
      </c>
      <c r="D396" s="9" t="s">
        <v>29</v>
      </c>
      <c r="E396" s="64"/>
      <c r="F396" s="135"/>
      <c r="G396" s="64">
        <v>0</v>
      </c>
      <c r="H396" s="64"/>
      <c r="I396" s="64"/>
      <c r="J396" s="109"/>
      <c r="K396" s="100"/>
      <c r="L396" s="101"/>
    </row>
    <row r="397" spans="1:12" ht="22.5">
      <c r="A397" s="154"/>
      <c r="B397" s="159"/>
      <c r="C397" s="16">
        <v>4210</v>
      </c>
      <c r="D397" s="9" t="s">
        <v>14</v>
      </c>
      <c r="E397" s="64">
        <v>49121.42</v>
      </c>
      <c r="F397" s="135">
        <v>83.2</v>
      </c>
      <c r="G397" s="64">
        <v>64450</v>
      </c>
      <c r="H397" s="64">
        <v>43590</v>
      </c>
      <c r="I397" s="64">
        <v>24152.55</v>
      </c>
      <c r="J397" s="109">
        <f t="shared" si="44"/>
        <v>55.408465244322095</v>
      </c>
      <c r="K397" s="100">
        <f t="shared" si="45"/>
        <v>49.169079395506074</v>
      </c>
      <c r="L397" s="101">
        <f t="shared" si="47"/>
        <v>0.06395954006124609</v>
      </c>
    </row>
    <row r="398" spans="1:12" ht="22.5">
      <c r="A398" s="154"/>
      <c r="B398" s="159"/>
      <c r="C398" s="16">
        <v>4217</v>
      </c>
      <c r="D398" s="9" t="s">
        <v>14</v>
      </c>
      <c r="E398" s="64">
        <v>52224.57</v>
      </c>
      <c r="F398" s="135">
        <v>95.5</v>
      </c>
      <c r="G398" s="64">
        <v>35014.2</v>
      </c>
      <c r="H398" s="64">
        <v>9350</v>
      </c>
      <c r="I398" s="64">
        <v>4676</v>
      </c>
      <c r="J398" s="109">
        <f t="shared" si="44"/>
        <v>50.01069518716578</v>
      </c>
      <c r="K398" s="100"/>
      <c r="L398" s="101">
        <f t="shared" si="47"/>
        <v>0.012382742581068525</v>
      </c>
    </row>
    <row r="399" spans="1:12" ht="22.5">
      <c r="A399" s="154"/>
      <c r="B399" s="159"/>
      <c r="C399" s="16">
        <v>4219</v>
      </c>
      <c r="D399" s="9" t="s">
        <v>14</v>
      </c>
      <c r="E399" s="64">
        <v>3072.02</v>
      </c>
      <c r="F399" s="135">
        <v>95.5</v>
      </c>
      <c r="G399" s="64">
        <v>4779.36</v>
      </c>
      <c r="H399" s="64">
        <v>550</v>
      </c>
      <c r="I399" s="64">
        <v>275.07</v>
      </c>
      <c r="J399" s="109">
        <f t="shared" si="44"/>
        <v>50.012727272727275</v>
      </c>
      <c r="K399" s="100"/>
      <c r="L399" s="101">
        <f t="shared" si="47"/>
        <v>0.0007284262193700855</v>
      </c>
    </row>
    <row r="400" spans="1:12" ht="23.25" customHeight="1">
      <c r="A400" s="154"/>
      <c r="B400" s="159"/>
      <c r="C400" s="16">
        <v>4240</v>
      </c>
      <c r="D400" s="9" t="s">
        <v>189</v>
      </c>
      <c r="E400" s="64">
        <v>3190.19</v>
      </c>
      <c r="F400" s="135">
        <v>73.2</v>
      </c>
      <c r="G400" s="64">
        <v>3000</v>
      </c>
      <c r="H400" s="64">
        <v>500</v>
      </c>
      <c r="I400" s="64">
        <v>0</v>
      </c>
      <c r="J400" s="109">
        <f t="shared" si="44"/>
        <v>0</v>
      </c>
      <c r="K400" s="100">
        <f t="shared" si="45"/>
        <v>0</v>
      </c>
      <c r="L400" s="101">
        <f t="shared" si="47"/>
        <v>0</v>
      </c>
    </row>
    <row r="401" spans="1:12" ht="23.25" customHeight="1">
      <c r="A401" s="154"/>
      <c r="B401" s="159"/>
      <c r="C401" s="16">
        <v>4247</v>
      </c>
      <c r="D401" s="9" t="s">
        <v>189</v>
      </c>
      <c r="E401" s="64">
        <v>5440.48</v>
      </c>
      <c r="F401" s="135">
        <v>100</v>
      </c>
      <c r="G401" s="64">
        <v>0</v>
      </c>
      <c r="H401" s="64">
        <v>8884.01</v>
      </c>
      <c r="I401" s="64">
        <v>8884.01</v>
      </c>
      <c r="J401" s="109">
        <f t="shared" si="44"/>
        <v>100</v>
      </c>
      <c r="K401" s="100"/>
      <c r="L401" s="101">
        <f t="shared" si="47"/>
        <v>0.023526178126098935</v>
      </c>
    </row>
    <row r="402" spans="1:12" ht="24" customHeight="1">
      <c r="A402" s="154"/>
      <c r="B402" s="159"/>
      <c r="C402" s="16">
        <v>4249</v>
      </c>
      <c r="D402" s="9" t="s">
        <v>189</v>
      </c>
      <c r="E402" s="64">
        <v>320.03</v>
      </c>
      <c r="F402" s="135">
        <v>100</v>
      </c>
      <c r="G402" s="64">
        <v>0</v>
      </c>
      <c r="H402" s="64">
        <v>522.59</v>
      </c>
      <c r="I402" s="64">
        <v>522.59</v>
      </c>
      <c r="J402" s="109">
        <f t="shared" si="44"/>
        <v>100</v>
      </c>
      <c r="K402" s="100"/>
      <c r="L402" s="101">
        <f t="shared" si="47"/>
        <v>0.0013838959464158686</v>
      </c>
    </row>
    <row r="403" spans="1:12" ht="11.25">
      <c r="A403" s="154"/>
      <c r="B403" s="159"/>
      <c r="C403" s="16">
        <v>4260</v>
      </c>
      <c r="D403" s="9" t="s">
        <v>15</v>
      </c>
      <c r="E403" s="64">
        <v>12605.28</v>
      </c>
      <c r="F403" s="135">
        <v>99</v>
      </c>
      <c r="G403" s="64">
        <v>13000</v>
      </c>
      <c r="H403" s="64">
        <v>13000</v>
      </c>
      <c r="I403" s="64">
        <v>7619.7</v>
      </c>
      <c r="J403" s="114">
        <f t="shared" si="44"/>
        <v>58.613076923076925</v>
      </c>
      <c r="K403" s="100">
        <f t="shared" si="45"/>
        <v>60.448478732721526</v>
      </c>
      <c r="L403" s="101">
        <f t="shared" si="47"/>
        <v>0.020178097443320754</v>
      </c>
    </row>
    <row r="404" spans="1:12" ht="21.75" customHeight="1">
      <c r="A404" s="154"/>
      <c r="B404" s="159"/>
      <c r="C404" s="16">
        <v>4270</v>
      </c>
      <c r="D404" s="9" t="s">
        <v>17</v>
      </c>
      <c r="E404" s="64">
        <v>5230.75</v>
      </c>
      <c r="F404" s="135">
        <v>77.1</v>
      </c>
      <c r="G404" s="64">
        <v>4665</v>
      </c>
      <c r="H404" s="64">
        <v>4665</v>
      </c>
      <c r="I404" s="64">
        <v>3678.73</v>
      </c>
      <c r="J404" s="109">
        <f t="shared" si="44"/>
        <v>78.85809217577706</v>
      </c>
      <c r="K404" s="100">
        <f t="shared" si="45"/>
        <v>70.32892032691296</v>
      </c>
      <c r="L404" s="101">
        <f t="shared" si="47"/>
        <v>0.00974182348487045</v>
      </c>
    </row>
    <row r="405" spans="1:12" ht="25.5" customHeight="1">
      <c r="A405" s="154"/>
      <c r="B405" s="159"/>
      <c r="C405" s="16">
        <v>4280</v>
      </c>
      <c r="D405" s="9" t="s">
        <v>63</v>
      </c>
      <c r="E405" s="64">
        <v>90</v>
      </c>
      <c r="F405" s="135">
        <v>23</v>
      </c>
      <c r="G405" s="64">
        <v>400</v>
      </c>
      <c r="H405" s="64">
        <v>400</v>
      </c>
      <c r="I405" s="64">
        <v>380</v>
      </c>
      <c r="J405" s="114">
        <f t="shared" si="44"/>
        <v>95</v>
      </c>
      <c r="K405" s="100">
        <f t="shared" si="45"/>
        <v>422.22222222222223</v>
      </c>
      <c r="L405" s="101">
        <f t="shared" si="47"/>
        <v>0.0010062964458524466</v>
      </c>
    </row>
    <row r="406" spans="1:12" ht="16.5" customHeight="1">
      <c r="A406" s="154"/>
      <c r="B406" s="159"/>
      <c r="C406" s="16">
        <v>4300</v>
      </c>
      <c r="D406" s="9" t="s">
        <v>19</v>
      </c>
      <c r="E406" s="64">
        <v>61452.19</v>
      </c>
      <c r="F406" s="135">
        <v>96.8</v>
      </c>
      <c r="G406" s="64">
        <v>57140</v>
      </c>
      <c r="H406" s="64">
        <v>40880</v>
      </c>
      <c r="I406" s="64">
        <v>37672.29</v>
      </c>
      <c r="J406" s="109">
        <f t="shared" si="44"/>
        <v>92.15335127201566</v>
      </c>
      <c r="K406" s="100">
        <f t="shared" si="45"/>
        <v>61.303413271357776</v>
      </c>
      <c r="L406" s="101">
        <f t="shared" si="47"/>
        <v>0.09976181982663859</v>
      </c>
    </row>
    <row r="407" spans="1:12" ht="16.5" customHeight="1">
      <c r="A407" s="154"/>
      <c r="B407" s="159"/>
      <c r="C407" s="16">
        <v>4307</v>
      </c>
      <c r="D407" s="9" t="s">
        <v>19</v>
      </c>
      <c r="E407" s="64">
        <v>109615.73</v>
      </c>
      <c r="F407" s="135">
        <v>99.9</v>
      </c>
      <c r="G407" s="64">
        <v>0</v>
      </c>
      <c r="H407" s="64">
        <v>146213.02</v>
      </c>
      <c r="I407" s="64">
        <v>131429.82</v>
      </c>
      <c r="J407" s="109">
        <f t="shared" si="44"/>
        <v>89.88927251485539</v>
      </c>
      <c r="K407" s="100">
        <f t="shared" si="45"/>
        <v>119.90051062926827</v>
      </c>
      <c r="L407" s="101">
        <f t="shared" si="47"/>
        <v>0.3480456861711232</v>
      </c>
    </row>
    <row r="408" spans="1:12" ht="12.75" customHeight="1">
      <c r="A408" s="154"/>
      <c r="B408" s="159"/>
      <c r="C408" s="16">
        <v>4309</v>
      </c>
      <c r="D408" s="9" t="s">
        <v>19</v>
      </c>
      <c r="E408" s="64">
        <v>6447.99</v>
      </c>
      <c r="F408" s="135">
        <v>99.9</v>
      </c>
      <c r="G408" s="64">
        <v>0</v>
      </c>
      <c r="H408" s="64">
        <v>3261.49</v>
      </c>
      <c r="I408" s="64">
        <v>3230.36</v>
      </c>
      <c r="J408" s="109">
        <f t="shared" si="44"/>
        <v>99.04552827082101</v>
      </c>
      <c r="K408" s="100"/>
      <c r="L408" s="101">
        <f t="shared" si="47"/>
        <v>0.008554473123220815</v>
      </c>
    </row>
    <row r="409" spans="1:12" ht="34.5" customHeight="1">
      <c r="A409" s="154"/>
      <c r="B409" s="159"/>
      <c r="C409" s="16">
        <v>4360</v>
      </c>
      <c r="D409" s="9" t="s">
        <v>152</v>
      </c>
      <c r="E409" s="64">
        <v>1756.59</v>
      </c>
      <c r="F409" s="135">
        <v>92.5</v>
      </c>
      <c r="G409" s="64">
        <v>2000</v>
      </c>
      <c r="H409" s="64">
        <v>3550</v>
      </c>
      <c r="I409" s="64">
        <v>3482.84</v>
      </c>
      <c r="J409" s="109">
        <f t="shared" si="44"/>
        <v>98.10816901408451</v>
      </c>
      <c r="K409" s="100"/>
      <c r="L409" s="101">
        <f t="shared" si="47"/>
        <v>0.009223077667033515</v>
      </c>
    </row>
    <row r="410" spans="1:12" ht="24" customHeight="1">
      <c r="A410" s="154"/>
      <c r="B410" s="159"/>
      <c r="C410" s="16">
        <v>4387</v>
      </c>
      <c r="D410" s="9" t="s">
        <v>164</v>
      </c>
      <c r="E410" s="64"/>
      <c r="F410" s="135"/>
      <c r="G410" s="64"/>
      <c r="H410" s="64">
        <v>500</v>
      </c>
      <c r="I410" s="64"/>
      <c r="J410" s="109"/>
      <c r="K410" s="100"/>
      <c r="L410" s="101">
        <f t="shared" si="47"/>
        <v>0</v>
      </c>
    </row>
    <row r="411" spans="1:12" ht="22.5">
      <c r="A411" s="154"/>
      <c r="B411" s="159"/>
      <c r="C411" s="16">
        <v>4410</v>
      </c>
      <c r="D411" s="9" t="s">
        <v>58</v>
      </c>
      <c r="E411" s="64">
        <v>205.83</v>
      </c>
      <c r="F411" s="135">
        <v>41.2</v>
      </c>
      <c r="G411" s="64">
        <v>500</v>
      </c>
      <c r="H411" s="64">
        <v>500</v>
      </c>
      <c r="I411" s="64">
        <v>399.12</v>
      </c>
      <c r="J411" s="109">
        <f t="shared" si="44"/>
        <v>79.82400000000001</v>
      </c>
      <c r="K411" s="100">
        <f>(I411/E411)*100</f>
        <v>193.9075936452412</v>
      </c>
      <c r="L411" s="101">
        <f>(I411/$I$803)*100</f>
        <v>0.001056929045970075</v>
      </c>
    </row>
    <row r="412" spans="1:12" ht="22.5">
      <c r="A412" s="154"/>
      <c r="B412" s="159"/>
      <c r="C412" s="16">
        <v>4417</v>
      </c>
      <c r="D412" s="9" t="s">
        <v>58</v>
      </c>
      <c r="E412" s="64"/>
      <c r="F412" s="135"/>
      <c r="G412" s="64"/>
      <c r="H412" s="64">
        <v>1000</v>
      </c>
      <c r="I412" s="64"/>
      <c r="J412" s="109"/>
      <c r="K412" s="100"/>
      <c r="L412" s="101"/>
    </row>
    <row r="413" spans="1:12" ht="22.5">
      <c r="A413" s="154"/>
      <c r="B413" s="159"/>
      <c r="C413" s="16">
        <v>4427</v>
      </c>
      <c r="D413" s="9" t="s">
        <v>58</v>
      </c>
      <c r="E413" s="64"/>
      <c r="F413" s="135"/>
      <c r="G413" s="64"/>
      <c r="H413" s="64"/>
      <c r="I413" s="64"/>
      <c r="J413" s="109"/>
      <c r="K413" s="100"/>
      <c r="L413" s="101"/>
    </row>
    <row r="414" spans="1:12" ht="10.5" customHeight="1">
      <c r="A414" s="154"/>
      <c r="B414" s="159"/>
      <c r="C414" s="16">
        <v>4430</v>
      </c>
      <c r="D414" s="9" t="s">
        <v>32</v>
      </c>
      <c r="E414" s="64">
        <v>1720</v>
      </c>
      <c r="F414" s="135">
        <v>100</v>
      </c>
      <c r="G414" s="64">
        <v>2000</v>
      </c>
      <c r="H414" s="64">
        <v>2000</v>
      </c>
      <c r="I414" s="64">
        <v>1548</v>
      </c>
      <c r="J414" s="109">
        <f t="shared" si="44"/>
        <v>77.4</v>
      </c>
      <c r="K414" s="100">
        <f aca="true" t="shared" si="48" ref="K414:K440">(I414/E414)*100</f>
        <v>90</v>
      </c>
      <c r="L414" s="101">
        <f>(I414/$I$803)*100</f>
        <v>0.004099333942577861</v>
      </c>
    </row>
    <row r="415" spans="1:12" ht="10.5" customHeight="1">
      <c r="A415" s="154"/>
      <c r="B415" s="159"/>
      <c r="C415" s="16">
        <v>4437</v>
      </c>
      <c r="D415" s="9" t="s">
        <v>32</v>
      </c>
      <c r="E415" s="64"/>
      <c r="F415" s="135"/>
      <c r="G415" s="64"/>
      <c r="H415" s="64">
        <v>1000</v>
      </c>
      <c r="I415" s="64"/>
      <c r="J415" s="109"/>
      <c r="K415" s="100"/>
      <c r="L415" s="101"/>
    </row>
    <row r="416" spans="1:12" ht="33.75">
      <c r="A416" s="154"/>
      <c r="B416" s="159"/>
      <c r="C416" s="16">
        <v>4440</v>
      </c>
      <c r="D416" s="9" t="s">
        <v>114</v>
      </c>
      <c r="E416" s="64">
        <v>18824.95</v>
      </c>
      <c r="F416" s="135">
        <v>96</v>
      </c>
      <c r="G416" s="64">
        <v>13166</v>
      </c>
      <c r="H416" s="64">
        <v>14166</v>
      </c>
      <c r="I416" s="64">
        <v>13879.83</v>
      </c>
      <c r="J416" s="114">
        <f t="shared" si="44"/>
        <v>97.97988140618382</v>
      </c>
      <c r="K416" s="100">
        <f t="shared" si="48"/>
        <v>73.73103248614206</v>
      </c>
      <c r="L416" s="101">
        <f aca="true" t="shared" si="49" ref="L416:L422">(I416/$I$803)*100</f>
        <v>0.036755851573779384</v>
      </c>
    </row>
    <row r="417" spans="1:12" ht="35.25" customHeight="1">
      <c r="A417" s="154"/>
      <c r="B417" s="159"/>
      <c r="C417" s="16">
        <v>4520</v>
      </c>
      <c r="D417" s="9" t="s">
        <v>42</v>
      </c>
      <c r="E417" s="64">
        <v>2000</v>
      </c>
      <c r="F417" s="135">
        <v>100</v>
      </c>
      <c r="G417" s="64">
        <v>2000</v>
      </c>
      <c r="H417" s="64">
        <v>2000</v>
      </c>
      <c r="I417" s="64">
        <v>2000</v>
      </c>
      <c r="J417" s="114">
        <f t="shared" si="44"/>
        <v>100</v>
      </c>
      <c r="K417" s="100">
        <f t="shared" si="48"/>
        <v>100</v>
      </c>
      <c r="L417" s="101">
        <f t="shared" si="49"/>
        <v>0.00529629708343393</v>
      </c>
    </row>
    <row r="418" spans="1:12" ht="33.75" customHeight="1">
      <c r="A418" s="154"/>
      <c r="B418" s="159"/>
      <c r="C418" s="16">
        <v>4700</v>
      </c>
      <c r="D418" s="9" t="s">
        <v>224</v>
      </c>
      <c r="E418" s="64"/>
      <c r="F418" s="135">
        <v>0</v>
      </c>
      <c r="G418" s="64">
        <v>500</v>
      </c>
      <c r="H418" s="64">
        <v>610</v>
      </c>
      <c r="I418" s="64">
        <v>603.5</v>
      </c>
      <c r="J418" s="109">
        <f t="shared" si="44"/>
        <v>98.9344262295082</v>
      </c>
      <c r="K418" s="100" t="e">
        <f t="shared" si="48"/>
        <v>#DIV/0!</v>
      </c>
      <c r="L418" s="101">
        <f t="shared" si="49"/>
        <v>0.0015981576449261882</v>
      </c>
    </row>
    <row r="419" spans="1:12" ht="30.75" customHeight="1">
      <c r="A419" s="154"/>
      <c r="B419" s="153">
        <v>80146</v>
      </c>
      <c r="C419" s="21"/>
      <c r="D419" s="2" t="s">
        <v>225</v>
      </c>
      <c r="E419" s="63">
        <f>SUM(E420:E422)</f>
        <v>9649.23</v>
      </c>
      <c r="F419" s="128">
        <v>35.9</v>
      </c>
      <c r="G419" s="63">
        <f>SUM(G420:G422)</f>
        <v>29970</v>
      </c>
      <c r="H419" s="63">
        <f>SUM(H420:H422)</f>
        <v>29970</v>
      </c>
      <c r="I419" s="63">
        <f>SUM(I420:I422)</f>
        <v>19002.06</v>
      </c>
      <c r="J419" s="107">
        <f aca="true" t="shared" si="50" ref="J419:J426">(I419/H419)*100</f>
        <v>63.40360360360361</v>
      </c>
      <c r="K419" s="91">
        <f t="shared" si="48"/>
        <v>196.92825230614258</v>
      </c>
      <c r="L419" s="107">
        <f t="shared" si="49"/>
        <v>0.050320277478618274</v>
      </c>
    </row>
    <row r="420" spans="1:12" ht="24" customHeight="1">
      <c r="A420" s="154"/>
      <c r="B420" s="154"/>
      <c r="C420" s="16">
        <v>4210</v>
      </c>
      <c r="D420" s="9" t="s">
        <v>14</v>
      </c>
      <c r="E420" s="64">
        <v>621.77</v>
      </c>
      <c r="F420" s="135">
        <v>28.3</v>
      </c>
      <c r="G420" s="64">
        <v>3200</v>
      </c>
      <c r="H420" s="64">
        <v>3200</v>
      </c>
      <c r="I420" s="64"/>
      <c r="J420" s="109">
        <f t="shared" si="50"/>
        <v>0</v>
      </c>
      <c r="K420" s="100">
        <f t="shared" si="48"/>
        <v>0</v>
      </c>
      <c r="L420" s="109">
        <f t="shared" si="49"/>
        <v>0</v>
      </c>
    </row>
    <row r="421" spans="1:12" ht="22.5">
      <c r="A421" s="154"/>
      <c r="B421" s="154"/>
      <c r="C421" s="16">
        <v>4300</v>
      </c>
      <c r="D421" s="9" t="s">
        <v>19</v>
      </c>
      <c r="E421" s="64">
        <v>7117.49</v>
      </c>
      <c r="F421" s="135">
        <v>31.7</v>
      </c>
      <c r="G421" s="64">
        <v>25597</v>
      </c>
      <c r="H421" s="64">
        <v>25697</v>
      </c>
      <c r="I421" s="64">
        <v>18053</v>
      </c>
      <c r="J421" s="109">
        <f t="shared" si="50"/>
        <v>70.25333696540453</v>
      </c>
      <c r="K421" s="100">
        <f t="shared" si="48"/>
        <v>253.64278699372954</v>
      </c>
      <c r="L421" s="109">
        <f t="shared" si="49"/>
        <v>0.04780702562361637</v>
      </c>
    </row>
    <row r="422" spans="1:12" ht="22.5">
      <c r="A422" s="154"/>
      <c r="B422" s="154"/>
      <c r="C422" s="16">
        <v>4410</v>
      </c>
      <c r="D422" s="9" t="s">
        <v>58</v>
      </c>
      <c r="E422" s="64">
        <v>1909.97</v>
      </c>
      <c r="F422" s="135">
        <v>88</v>
      </c>
      <c r="G422" s="64">
        <v>1173</v>
      </c>
      <c r="H422" s="64">
        <v>1073</v>
      </c>
      <c r="I422" s="64">
        <v>949.06</v>
      </c>
      <c r="J422" s="114">
        <f t="shared" si="50"/>
        <v>88.44920782851817</v>
      </c>
      <c r="K422" s="100">
        <f t="shared" si="48"/>
        <v>49.689785703440364</v>
      </c>
      <c r="L422" s="109">
        <f t="shared" si="49"/>
        <v>0.0025132518550019024</v>
      </c>
    </row>
    <row r="423" spans="1:12" ht="21">
      <c r="A423" s="154"/>
      <c r="B423" s="158">
        <v>80148</v>
      </c>
      <c r="C423" s="16"/>
      <c r="D423" s="2" t="s">
        <v>226</v>
      </c>
      <c r="E423" s="63">
        <f>E424</f>
        <v>120622.02</v>
      </c>
      <c r="F423" s="128">
        <v>67</v>
      </c>
      <c r="G423" s="63">
        <f>G424</f>
        <v>245000</v>
      </c>
      <c r="H423" s="63">
        <f>H424</f>
        <v>110000</v>
      </c>
      <c r="I423" s="63">
        <f>I424</f>
        <v>104135.8</v>
      </c>
      <c r="J423" s="114">
        <f t="shared" si="50"/>
        <v>94.6689090909091</v>
      </c>
      <c r="K423" s="100"/>
      <c r="L423" s="107"/>
    </row>
    <row r="424" spans="1:12" ht="22.5">
      <c r="A424" s="154"/>
      <c r="B424" s="151"/>
      <c r="C424" s="16">
        <v>4300</v>
      </c>
      <c r="D424" s="9" t="s">
        <v>19</v>
      </c>
      <c r="E424" s="64">
        <v>120622.02</v>
      </c>
      <c r="F424" s="135">
        <v>67</v>
      </c>
      <c r="G424" s="64">
        <v>245000</v>
      </c>
      <c r="H424" s="64">
        <v>110000</v>
      </c>
      <c r="I424" s="64">
        <v>104135.8</v>
      </c>
      <c r="J424" s="114">
        <f t="shared" si="50"/>
        <v>94.6689090909091</v>
      </c>
      <c r="K424" s="100"/>
      <c r="L424" s="107"/>
    </row>
    <row r="425" spans="1:12" ht="138" customHeight="1">
      <c r="A425" s="154"/>
      <c r="B425" s="158">
        <v>80149</v>
      </c>
      <c r="C425" s="16"/>
      <c r="D425" s="2" t="s">
        <v>253</v>
      </c>
      <c r="E425" s="69">
        <f>E426</f>
        <v>33681.8</v>
      </c>
      <c r="F425" s="93">
        <v>83</v>
      </c>
      <c r="G425" s="69">
        <f>G426</f>
        <v>22417</v>
      </c>
      <c r="H425" s="69">
        <f>H426</f>
        <v>48190</v>
      </c>
      <c r="I425" s="69">
        <f>I426</f>
        <v>48183.94</v>
      </c>
      <c r="J425" s="91">
        <f t="shared" si="50"/>
        <v>99.98742477692468</v>
      </c>
      <c r="K425" s="100">
        <f t="shared" si="48"/>
        <v>143.0563093421373</v>
      </c>
      <c r="L425" s="98"/>
    </row>
    <row r="426" spans="1:12" ht="45">
      <c r="A426" s="154"/>
      <c r="B426" s="152"/>
      <c r="C426" s="16">
        <v>2540</v>
      </c>
      <c r="D426" s="9" t="s">
        <v>158</v>
      </c>
      <c r="E426" s="64">
        <v>33681.8</v>
      </c>
      <c r="F426" s="135">
        <v>83</v>
      </c>
      <c r="G426" s="64">
        <v>22417</v>
      </c>
      <c r="H426" s="64">
        <v>48190</v>
      </c>
      <c r="I426" s="64">
        <v>48183.94</v>
      </c>
      <c r="J426" s="114">
        <f t="shared" si="50"/>
        <v>99.98742477692468</v>
      </c>
      <c r="K426" s="100">
        <f t="shared" si="48"/>
        <v>143.0563093421373</v>
      </c>
      <c r="L426" s="107"/>
    </row>
    <row r="427" spans="1:12" ht="74.25" customHeight="1">
      <c r="A427" s="154"/>
      <c r="B427" s="158">
        <v>80150</v>
      </c>
      <c r="C427" s="21"/>
      <c r="D427" s="2" t="s">
        <v>254</v>
      </c>
      <c r="E427" s="69">
        <f>SUM(E428:E440)</f>
        <v>266720.25</v>
      </c>
      <c r="F427" s="93">
        <v>81</v>
      </c>
      <c r="G427" s="69">
        <f>SUM(G428:G440)</f>
        <v>236430</v>
      </c>
      <c r="H427" s="69">
        <f>SUM(H428:H440)</f>
        <v>163513</v>
      </c>
      <c r="I427" s="69">
        <f>SUM(I428:I440)</f>
        <v>99137.58</v>
      </c>
      <c r="J427" s="114">
        <f aca="true" t="shared" si="51" ref="J427:J465">(I427/H427)*100</f>
        <v>60.629784787753884</v>
      </c>
      <c r="K427" s="100">
        <f t="shared" si="48"/>
        <v>37.16912382918057</v>
      </c>
      <c r="L427" s="98"/>
    </row>
    <row r="428" spans="1:12" ht="101.25" customHeight="1">
      <c r="A428" s="154"/>
      <c r="B428" s="151"/>
      <c r="C428" s="16">
        <v>2590</v>
      </c>
      <c r="D428" s="9" t="s">
        <v>216</v>
      </c>
      <c r="E428" s="64">
        <v>58910.17</v>
      </c>
      <c r="F428" s="135">
        <v>100</v>
      </c>
      <c r="G428" s="64">
        <v>68430</v>
      </c>
      <c r="H428" s="64">
        <v>30723</v>
      </c>
      <c r="I428" s="64">
        <v>30723</v>
      </c>
      <c r="J428" s="114">
        <f t="shared" si="51"/>
        <v>100</v>
      </c>
      <c r="K428" s="100">
        <f t="shared" si="48"/>
        <v>52.15228542032726</v>
      </c>
      <c r="L428" s="107"/>
    </row>
    <row r="429" spans="1:12" ht="33.75">
      <c r="A429" s="154"/>
      <c r="B429" s="151"/>
      <c r="C429" s="16">
        <v>3020</v>
      </c>
      <c r="D429" s="9" t="s">
        <v>111</v>
      </c>
      <c r="E429" s="64">
        <v>8277.65</v>
      </c>
      <c r="F429" s="135">
        <v>100</v>
      </c>
      <c r="G429" s="64">
        <v>6000</v>
      </c>
      <c r="H429" s="64">
        <v>6000</v>
      </c>
      <c r="I429" s="64">
        <v>2849.62</v>
      </c>
      <c r="J429" s="114">
        <f t="shared" si="51"/>
        <v>47.49366666666667</v>
      </c>
      <c r="K429" s="100">
        <f t="shared" si="48"/>
        <v>34.42547099720331</v>
      </c>
      <c r="L429" s="107"/>
    </row>
    <row r="430" spans="1:12" ht="22.5">
      <c r="A430" s="154"/>
      <c r="B430" s="151"/>
      <c r="C430" s="16">
        <v>4010</v>
      </c>
      <c r="D430" s="9" t="s">
        <v>55</v>
      </c>
      <c r="E430" s="64">
        <v>129037.44</v>
      </c>
      <c r="F430" s="135">
        <v>82</v>
      </c>
      <c r="G430" s="64">
        <v>100000</v>
      </c>
      <c r="H430" s="64">
        <v>64790</v>
      </c>
      <c r="I430" s="64">
        <v>43939.59</v>
      </c>
      <c r="J430" s="114">
        <f t="shared" si="51"/>
        <v>67.81847507331378</v>
      </c>
      <c r="K430" s="100">
        <f t="shared" si="48"/>
        <v>34.05181472912048</v>
      </c>
      <c r="L430" s="107"/>
    </row>
    <row r="431" spans="1:12" ht="22.5">
      <c r="A431" s="154"/>
      <c r="B431" s="151"/>
      <c r="C431" s="16">
        <v>4040</v>
      </c>
      <c r="D431" s="9" t="s">
        <v>56</v>
      </c>
      <c r="E431" s="64">
        <v>6999.46</v>
      </c>
      <c r="F431" s="135">
        <v>100</v>
      </c>
      <c r="G431" s="64">
        <v>8000</v>
      </c>
      <c r="H431" s="64">
        <v>8000</v>
      </c>
      <c r="I431" s="64">
        <v>2212.93</v>
      </c>
      <c r="J431" s="114">
        <f t="shared" si="51"/>
        <v>27.661624999999994</v>
      </c>
      <c r="K431" s="100">
        <f t="shared" si="48"/>
        <v>31.615724641615206</v>
      </c>
      <c r="L431" s="107"/>
    </row>
    <row r="432" spans="1:12" ht="33.75">
      <c r="A432" s="154"/>
      <c r="B432" s="151"/>
      <c r="C432" s="16">
        <v>4110</v>
      </c>
      <c r="D432" s="9" t="s">
        <v>193</v>
      </c>
      <c r="E432" s="64">
        <v>24496.35</v>
      </c>
      <c r="F432" s="135">
        <v>73</v>
      </c>
      <c r="G432" s="64">
        <v>17550</v>
      </c>
      <c r="H432" s="64">
        <v>17550</v>
      </c>
      <c r="I432" s="64">
        <v>8125.88</v>
      </c>
      <c r="J432" s="114">
        <f t="shared" si="51"/>
        <v>46.30131054131054</v>
      </c>
      <c r="K432" s="100">
        <f t="shared" si="48"/>
        <v>33.17179906394218</v>
      </c>
      <c r="L432" s="107"/>
    </row>
    <row r="433" spans="1:12" ht="22.5">
      <c r="A433" s="154"/>
      <c r="B433" s="151"/>
      <c r="C433" s="16">
        <v>4120</v>
      </c>
      <c r="D433" s="9" t="s">
        <v>60</v>
      </c>
      <c r="E433" s="64">
        <v>2876.74</v>
      </c>
      <c r="F433" s="135">
        <v>22</v>
      </c>
      <c r="G433" s="64">
        <v>2450</v>
      </c>
      <c r="H433" s="64">
        <v>2450</v>
      </c>
      <c r="I433" s="64">
        <v>797.37</v>
      </c>
      <c r="J433" s="114">
        <f t="shared" si="51"/>
        <v>32.54571428571428</v>
      </c>
      <c r="K433" s="100">
        <f t="shared" si="48"/>
        <v>27.717833380840815</v>
      </c>
      <c r="L433" s="107"/>
    </row>
    <row r="434" spans="1:12" ht="22.5">
      <c r="A434" s="154"/>
      <c r="B434" s="151"/>
      <c r="C434" s="16">
        <v>4170</v>
      </c>
      <c r="D434" s="9" t="s">
        <v>29</v>
      </c>
      <c r="E434" s="64">
        <v>2183.22</v>
      </c>
      <c r="F434" s="135">
        <v>99</v>
      </c>
      <c r="G434" s="64">
        <v>2000</v>
      </c>
      <c r="H434" s="64">
        <v>2000</v>
      </c>
      <c r="I434" s="64">
        <v>104.83</v>
      </c>
      <c r="J434" s="114">
        <f t="shared" si="51"/>
        <v>5.241499999999999</v>
      </c>
      <c r="K434" s="100"/>
      <c r="L434" s="107"/>
    </row>
    <row r="435" spans="1:12" ht="22.5">
      <c r="A435" s="154"/>
      <c r="B435" s="151"/>
      <c r="C435" s="16">
        <v>4210</v>
      </c>
      <c r="D435" s="9" t="s">
        <v>145</v>
      </c>
      <c r="E435" s="64">
        <v>12382.21</v>
      </c>
      <c r="F435" s="135">
        <v>100</v>
      </c>
      <c r="G435" s="64">
        <v>10000</v>
      </c>
      <c r="H435" s="64">
        <v>10000</v>
      </c>
      <c r="I435" s="64">
        <v>2070.96</v>
      </c>
      <c r="J435" s="114">
        <f t="shared" si="51"/>
        <v>20.709600000000002</v>
      </c>
      <c r="K435" s="100">
        <f t="shared" si="48"/>
        <v>16.725285712324375</v>
      </c>
      <c r="L435" s="107"/>
    </row>
    <row r="436" spans="1:12" ht="33.75">
      <c r="A436" s="154"/>
      <c r="B436" s="151"/>
      <c r="C436" s="16">
        <v>4240</v>
      </c>
      <c r="D436" s="9" t="s">
        <v>189</v>
      </c>
      <c r="E436" s="64">
        <v>599.94</v>
      </c>
      <c r="F436" s="135">
        <v>100</v>
      </c>
      <c r="G436" s="64">
        <v>0</v>
      </c>
      <c r="H436" s="64"/>
      <c r="I436" s="64"/>
      <c r="J436" s="114"/>
      <c r="K436" s="100">
        <f t="shared" si="48"/>
        <v>0</v>
      </c>
      <c r="L436" s="107"/>
    </row>
    <row r="437" spans="1:12" ht="11.25">
      <c r="A437" s="154"/>
      <c r="B437" s="151"/>
      <c r="C437" s="16">
        <v>4260</v>
      </c>
      <c r="D437" s="9" t="s">
        <v>15</v>
      </c>
      <c r="E437" s="64">
        <v>2628.11</v>
      </c>
      <c r="F437" s="135">
        <v>53</v>
      </c>
      <c r="G437" s="64">
        <v>4000</v>
      </c>
      <c r="H437" s="64">
        <v>4000</v>
      </c>
      <c r="I437" s="64">
        <v>646.07</v>
      </c>
      <c r="J437" s="114">
        <f t="shared" si="51"/>
        <v>16.15175</v>
      </c>
      <c r="K437" s="100">
        <f t="shared" si="48"/>
        <v>24.58306539680607</v>
      </c>
      <c r="L437" s="107"/>
    </row>
    <row r="438" spans="1:12" ht="22.5">
      <c r="A438" s="154"/>
      <c r="B438" s="151"/>
      <c r="C438" s="16">
        <v>4300</v>
      </c>
      <c r="D438" s="9" t="s">
        <v>19</v>
      </c>
      <c r="E438" s="64">
        <v>8935.72</v>
      </c>
      <c r="F438" s="135">
        <v>43</v>
      </c>
      <c r="G438" s="64">
        <v>10000</v>
      </c>
      <c r="H438" s="64">
        <v>10000</v>
      </c>
      <c r="I438" s="64">
        <v>4788.57</v>
      </c>
      <c r="J438" s="114">
        <f t="shared" si="51"/>
        <v>47.8857</v>
      </c>
      <c r="K438" s="100">
        <f t="shared" si="48"/>
        <v>53.589078440237614</v>
      </c>
      <c r="L438" s="107"/>
    </row>
    <row r="439" spans="1:12" ht="22.5">
      <c r="A439" s="154"/>
      <c r="B439" s="151"/>
      <c r="C439" s="16">
        <v>4410</v>
      </c>
      <c r="D439" s="9" t="s">
        <v>58</v>
      </c>
      <c r="E439" s="64">
        <v>2982.13</v>
      </c>
      <c r="F439" s="135">
        <v>99</v>
      </c>
      <c r="G439" s="64">
        <v>3000</v>
      </c>
      <c r="H439" s="64">
        <v>3000</v>
      </c>
      <c r="I439" s="64">
        <v>1278.76</v>
      </c>
      <c r="J439" s="114">
        <f t="shared" si="51"/>
        <v>42.62533333333333</v>
      </c>
      <c r="K439" s="100">
        <f t="shared" si="48"/>
        <v>42.88075972543115</v>
      </c>
      <c r="L439" s="107"/>
    </row>
    <row r="440" spans="1:12" ht="33.75">
      <c r="A440" s="154"/>
      <c r="B440" s="152"/>
      <c r="C440" s="16">
        <v>4440</v>
      </c>
      <c r="D440" s="9" t="s">
        <v>114</v>
      </c>
      <c r="E440" s="64">
        <v>6411.11</v>
      </c>
      <c r="F440" s="135">
        <v>92</v>
      </c>
      <c r="G440" s="64">
        <v>5000</v>
      </c>
      <c r="H440" s="64">
        <v>5000</v>
      </c>
      <c r="I440" s="64">
        <v>1600</v>
      </c>
      <c r="J440" s="114">
        <f t="shared" si="51"/>
        <v>32</v>
      </c>
      <c r="K440" s="100">
        <f t="shared" si="48"/>
        <v>24.95667676892145</v>
      </c>
      <c r="L440" s="107"/>
    </row>
    <row r="441" spans="1:12" ht="21">
      <c r="A441" s="154"/>
      <c r="B441" s="176">
        <v>80151</v>
      </c>
      <c r="C441" s="21"/>
      <c r="D441" s="2" t="s">
        <v>190</v>
      </c>
      <c r="E441" s="69"/>
      <c r="F441" s="93"/>
      <c r="G441" s="69">
        <f>G442+G443+G444+G445+G446+G447+G448+G449+G450+G451+G452+G453</f>
        <v>0</v>
      </c>
      <c r="H441" s="69">
        <f>H442+H443+H444+H445+H446+H447+H448+H449+H450+H451+H452+H453</f>
        <v>84707.5</v>
      </c>
      <c r="I441" s="69">
        <f>I442+I443+I444+I445+I446+I447+I448+I449+I450+I451+I452+I453</f>
        <v>68864.62</v>
      </c>
      <c r="J441" s="114">
        <f t="shared" si="51"/>
        <v>81.29695717616502</v>
      </c>
      <c r="K441" s="100"/>
      <c r="L441" s="98"/>
    </row>
    <row r="442" spans="1:12" ht="22.5">
      <c r="A442" s="154"/>
      <c r="B442" s="177"/>
      <c r="C442" s="16">
        <v>4017</v>
      </c>
      <c r="D442" s="9" t="s">
        <v>55</v>
      </c>
      <c r="E442" s="64"/>
      <c r="F442" s="135"/>
      <c r="G442" s="64"/>
      <c r="H442" s="64">
        <v>22957.78</v>
      </c>
      <c r="I442" s="64">
        <v>21958.33</v>
      </c>
      <c r="J442" s="114">
        <f t="shared" si="51"/>
        <v>95.64657384119894</v>
      </c>
      <c r="K442" s="100"/>
      <c r="L442" s="107"/>
    </row>
    <row r="443" spans="1:12" ht="22.5">
      <c r="A443" s="154"/>
      <c r="B443" s="177"/>
      <c r="C443" s="16">
        <v>4019</v>
      </c>
      <c r="D443" s="9" t="s">
        <v>55</v>
      </c>
      <c r="E443" s="64"/>
      <c r="F443" s="135"/>
      <c r="G443" s="64"/>
      <c r="H443" s="64">
        <v>1322.22</v>
      </c>
      <c r="I443" s="64">
        <v>1291.67</v>
      </c>
      <c r="J443" s="114">
        <f t="shared" si="51"/>
        <v>97.68949191511247</v>
      </c>
      <c r="K443" s="100"/>
      <c r="L443" s="107"/>
    </row>
    <row r="444" spans="1:12" ht="33.75">
      <c r="A444" s="154"/>
      <c r="B444" s="177"/>
      <c r="C444" s="16">
        <v>4117</v>
      </c>
      <c r="D444" s="9" t="s">
        <v>193</v>
      </c>
      <c r="E444" s="64"/>
      <c r="F444" s="135"/>
      <c r="G444" s="64"/>
      <c r="H444" s="64">
        <v>6311.11</v>
      </c>
      <c r="I444" s="64">
        <v>3770.1</v>
      </c>
      <c r="J444" s="114">
        <f t="shared" si="51"/>
        <v>59.737510517167344</v>
      </c>
      <c r="K444" s="100"/>
      <c r="L444" s="107"/>
    </row>
    <row r="445" spans="1:12" ht="33.75">
      <c r="A445" s="154"/>
      <c r="B445" s="177"/>
      <c r="C445" s="16">
        <v>4119</v>
      </c>
      <c r="D445" s="9" t="s">
        <v>193</v>
      </c>
      <c r="E445" s="64"/>
      <c r="F445" s="135"/>
      <c r="G445" s="64"/>
      <c r="H445" s="64">
        <v>388.89</v>
      </c>
      <c r="I445" s="64">
        <v>221.77</v>
      </c>
      <c r="J445" s="114">
        <f t="shared" si="51"/>
        <v>57.02640849597573</v>
      </c>
      <c r="K445" s="100"/>
      <c r="L445" s="107"/>
    </row>
    <row r="446" spans="1:12" ht="22.5">
      <c r="A446" s="154"/>
      <c r="B446" s="177"/>
      <c r="C446" s="16">
        <v>4127</v>
      </c>
      <c r="D446" s="9" t="s">
        <v>60</v>
      </c>
      <c r="E446" s="64"/>
      <c r="F446" s="135"/>
      <c r="G446" s="64"/>
      <c r="H446" s="64">
        <v>944.44</v>
      </c>
      <c r="I446" s="64">
        <v>430.38</v>
      </c>
      <c r="J446" s="114">
        <f t="shared" si="51"/>
        <v>45.569861505230605</v>
      </c>
      <c r="K446" s="100"/>
      <c r="L446" s="107"/>
    </row>
    <row r="447" spans="1:12" ht="22.5">
      <c r="A447" s="154"/>
      <c r="B447" s="177"/>
      <c r="C447" s="16">
        <v>4129</v>
      </c>
      <c r="D447" s="9" t="s">
        <v>60</v>
      </c>
      <c r="E447" s="64"/>
      <c r="F447" s="135"/>
      <c r="G447" s="64"/>
      <c r="H447" s="64">
        <v>55.56</v>
      </c>
      <c r="I447" s="64">
        <v>25.32</v>
      </c>
      <c r="J447" s="114">
        <f t="shared" si="51"/>
        <v>45.57235421166306</v>
      </c>
      <c r="K447" s="100"/>
      <c r="L447" s="107"/>
    </row>
    <row r="448" spans="1:12" ht="22.5">
      <c r="A448" s="154"/>
      <c r="B448" s="177"/>
      <c r="C448" s="16">
        <v>4177</v>
      </c>
      <c r="D448" s="9" t="s">
        <v>29</v>
      </c>
      <c r="E448" s="64"/>
      <c r="F448" s="135"/>
      <c r="G448" s="64"/>
      <c r="H448" s="64">
        <v>16820</v>
      </c>
      <c r="I448" s="64">
        <v>16813</v>
      </c>
      <c r="J448" s="114">
        <f t="shared" si="51"/>
        <v>99.95838287752676</v>
      </c>
      <c r="K448" s="100"/>
      <c r="L448" s="107"/>
    </row>
    <row r="449" spans="1:12" ht="22.5">
      <c r="A449" s="154"/>
      <c r="B449" s="177"/>
      <c r="C449" s="16">
        <v>4179</v>
      </c>
      <c r="D449" s="9" t="s">
        <v>29</v>
      </c>
      <c r="E449" s="64"/>
      <c r="F449" s="135"/>
      <c r="G449" s="64"/>
      <c r="H449" s="64">
        <v>1000</v>
      </c>
      <c r="I449" s="64">
        <v>989</v>
      </c>
      <c r="J449" s="114">
        <f t="shared" si="51"/>
        <v>98.9</v>
      </c>
      <c r="K449" s="100"/>
      <c r="L449" s="107"/>
    </row>
    <row r="450" spans="1:12" ht="22.5">
      <c r="A450" s="154"/>
      <c r="B450" s="177"/>
      <c r="C450" s="16">
        <v>4217</v>
      </c>
      <c r="D450" s="9" t="s">
        <v>14</v>
      </c>
      <c r="E450" s="64"/>
      <c r="F450" s="135"/>
      <c r="G450" s="64"/>
      <c r="H450" s="64">
        <v>14079.3</v>
      </c>
      <c r="I450" s="64">
        <v>7768.85</v>
      </c>
      <c r="J450" s="114">
        <f t="shared" si="51"/>
        <v>55.17923476309192</v>
      </c>
      <c r="K450" s="100"/>
      <c r="L450" s="107"/>
    </row>
    <row r="451" spans="1:12" ht="22.5">
      <c r="A451" s="154"/>
      <c r="B451" s="177"/>
      <c r="C451" s="16">
        <v>4219</v>
      </c>
      <c r="D451" s="9" t="s">
        <v>14</v>
      </c>
      <c r="E451" s="64"/>
      <c r="F451" s="135"/>
      <c r="G451" s="64"/>
      <c r="H451" s="64">
        <v>828.2</v>
      </c>
      <c r="I451" s="64">
        <v>456.99</v>
      </c>
      <c r="J451" s="114">
        <f t="shared" si="51"/>
        <v>55.178700796908956</v>
      </c>
      <c r="K451" s="100"/>
      <c r="L451" s="107"/>
    </row>
    <row r="452" spans="1:12" ht="12.75" customHeight="1">
      <c r="A452" s="154"/>
      <c r="B452" s="177"/>
      <c r="C452" s="16">
        <v>4307</v>
      </c>
      <c r="D452" s="9" t="s">
        <v>19</v>
      </c>
      <c r="E452" s="64"/>
      <c r="F452" s="135"/>
      <c r="G452" s="64"/>
      <c r="H452" s="64">
        <v>18888.89</v>
      </c>
      <c r="I452" s="64">
        <v>14298.14</v>
      </c>
      <c r="J452" s="114">
        <f t="shared" si="51"/>
        <v>75.69603084140995</v>
      </c>
      <c r="K452" s="100"/>
      <c r="L452" s="107"/>
    </row>
    <row r="453" spans="1:12" ht="21" customHeight="1">
      <c r="A453" s="154"/>
      <c r="B453" s="178"/>
      <c r="C453" s="16">
        <v>4309</v>
      </c>
      <c r="D453" s="9" t="s">
        <v>19</v>
      </c>
      <c r="E453" s="64"/>
      <c r="F453" s="135"/>
      <c r="G453" s="64"/>
      <c r="H453" s="64">
        <v>1111.11</v>
      </c>
      <c r="I453" s="64">
        <v>841.07</v>
      </c>
      <c r="J453" s="114">
        <f t="shared" si="51"/>
        <v>75.69637569637571</v>
      </c>
      <c r="K453" s="100"/>
      <c r="L453" s="107"/>
    </row>
    <row r="454" spans="1:12" ht="264.75" customHeight="1">
      <c r="A454" s="154"/>
      <c r="B454" s="176">
        <v>80152</v>
      </c>
      <c r="C454" s="21"/>
      <c r="D454" s="2" t="s">
        <v>255</v>
      </c>
      <c r="E454" s="69"/>
      <c r="F454" s="93"/>
      <c r="G454" s="69">
        <f>SUM(G455:G465)</f>
        <v>150082</v>
      </c>
      <c r="H454" s="69">
        <f>SUM(H455:H465)</f>
        <v>266112</v>
      </c>
      <c r="I454" s="69">
        <f>SUM(I455:I465)</f>
        <v>207881.32</v>
      </c>
      <c r="J454" s="114">
        <f t="shared" si="51"/>
        <v>78.1179803992304</v>
      </c>
      <c r="K454" s="91"/>
      <c r="L454" s="98"/>
    </row>
    <row r="455" spans="1:12" ht="33.75">
      <c r="A455" s="154"/>
      <c r="B455" s="179"/>
      <c r="C455" s="16">
        <v>3020</v>
      </c>
      <c r="D455" s="9" t="s">
        <v>111</v>
      </c>
      <c r="E455" s="64"/>
      <c r="F455" s="135"/>
      <c r="G455" s="64">
        <v>5000</v>
      </c>
      <c r="H455" s="64">
        <v>7000</v>
      </c>
      <c r="I455" s="64">
        <v>6168.35</v>
      </c>
      <c r="J455" s="114">
        <f t="shared" si="51"/>
        <v>88.11928571428572</v>
      </c>
      <c r="K455" s="100"/>
      <c r="L455" s="107"/>
    </row>
    <row r="456" spans="1:12" ht="22.5">
      <c r="A456" s="154"/>
      <c r="B456" s="179"/>
      <c r="C456" s="16">
        <v>4010</v>
      </c>
      <c r="D456" s="9" t="s">
        <v>55</v>
      </c>
      <c r="E456" s="64"/>
      <c r="F456" s="135"/>
      <c r="G456" s="64">
        <v>91000</v>
      </c>
      <c r="H456" s="64">
        <v>147660</v>
      </c>
      <c r="I456" s="64">
        <v>132039.43</v>
      </c>
      <c r="J456" s="114">
        <f t="shared" si="51"/>
        <v>89.4212582960856</v>
      </c>
      <c r="K456" s="100"/>
      <c r="L456" s="107"/>
    </row>
    <row r="457" spans="1:12" ht="22.5">
      <c r="A457" s="154"/>
      <c r="B457" s="179"/>
      <c r="C457" s="16">
        <v>4040</v>
      </c>
      <c r="D457" s="9" t="s">
        <v>56</v>
      </c>
      <c r="E457" s="64"/>
      <c r="F457" s="135"/>
      <c r="G457" s="64">
        <v>5000</v>
      </c>
      <c r="H457" s="64">
        <v>9570</v>
      </c>
      <c r="I457" s="64">
        <v>9566.86</v>
      </c>
      <c r="J457" s="114">
        <f t="shared" si="51"/>
        <v>99.96718913270638</v>
      </c>
      <c r="K457" s="100"/>
      <c r="L457" s="107"/>
    </row>
    <row r="458" spans="1:12" ht="33.75">
      <c r="A458" s="154"/>
      <c r="B458" s="179"/>
      <c r="C458" s="16">
        <v>4110</v>
      </c>
      <c r="D458" s="9" t="s">
        <v>193</v>
      </c>
      <c r="E458" s="64"/>
      <c r="F458" s="135"/>
      <c r="G458" s="64">
        <v>19062</v>
      </c>
      <c r="H458" s="64">
        <v>26062</v>
      </c>
      <c r="I458" s="64">
        <v>25131.11</v>
      </c>
      <c r="J458" s="114">
        <f t="shared" si="51"/>
        <v>96.42817128386156</v>
      </c>
      <c r="K458" s="100"/>
      <c r="L458" s="107"/>
    </row>
    <row r="459" spans="1:12" ht="22.5">
      <c r="A459" s="154"/>
      <c r="B459" s="179"/>
      <c r="C459" s="16">
        <v>4120</v>
      </c>
      <c r="D459" s="9" t="s">
        <v>60</v>
      </c>
      <c r="E459" s="64"/>
      <c r="F459" s="135"/>
      <c r="G459" s="64">
        <v>2720</v>
      </c>
      <c r="H459" s="64">
        <v>4720</v>
      </c>
      <c r="I459" s="64">
        <v>2940.84</v>
      </c>
      <c r="J459" s="114">
        <f t="shared" si="51"/>
        <v>62.30593220338984</v>
      </c>
      <c r="K459" s="100"/>
      <c r="L459" s="107"/>
    </row>
    <row r="460" spans="1:12" ht="22.5">
      <c r="A460" s="154"/>
      <c r="B460" s="179"/>
      <c r="C460" s="16">
        <v>4170</v>
      </c>
      <c r="D460" s="9" t="s">
        <v>29</v>
      </c>
      <c r="E460" s="64"/>
      <c r="F460" s="135"/>
      <c r="G460" s="64">
        <v>1000</v>
      </c>
      <c r="H460" s="64">
        <v>1600</v>
      </c>
      <c r="I460" s="64">
        <v>1519.72</v>
      </c>
      <c r="J460" s="114">
        <f t="shared" si="51"/>
        <v>94.9825</v>
      </c>
      <c r="K460" s="100"/>
      <c r="L460" s="107"/>
    </row>
    <row r="461" spans="1:12" ht="22.5">
      <c r="A461" s="154"/>
      <c r="B461" s="179"/>
      <c r="C461" s="16">
        <v>4210</v>
      </c>
      <c r="D461" s="9" t="s">
        <v>14</v>
      </c>
      <c r="E461" s="64"/>
      <c r="F461" s="135"/>
      <c r="G461" s="64">
        <v>10000</v>
      </c>
      <c r="H461" s="64">
        <v>45000</v>
      </c>
      <c r="I461" s="64">
        <v>7963.26</v>
      </c>
      <c r="J461" s="114">
        <f t="shared" si="51"/>
        <v>17.696133333333332</v>
      </c>
      <c r="K461" s="100"/>
      <c r="L461" s="107"/>
    </row>
    <row r="462" spans="1:12" ht="11.25">
      <c r="A462" s="154"/>
      <c r="B462" s="179"/>
      <c r="C462" s="16">
        <v>4260</v>
      </c>
      <c r="D462" s="9" t="s">
        <v>15</v>
      </c>
      <c r="E462" s="64"/>
      <c r="F462" s="135"/>
      <c r="G462" s="64">
        <v>2800</v>
      </c>
      <c r="H462" s="64">
        <v>3400</v>
      </c>
      <c r="I462" s="64">
        <v>3389.65</v>
      </c>
      <c r="J462" s="114">
        <f t="shared" si="51"/>
        <v>99.69558823529412</v>
      </c>
      <c r="K462" s="100"/>
      <c r="L462" s="107"/>
    </row>
    <row r="463" spans="1:12" ht="22.5">
      <c r="A463" s="154"/>
      <c r="B463" s="179"/>
      <c r="C463" s="16">
        <v>4300</v>
      </c>
      <c r="D463" s="9" t="s">
        <v>19</v>
      </c>
      <c r="E463" s="64"/>
      <c r="F463" s="135"/>
      <c r="G463" s="64">
        <v>9000</v>
      </c>
      <c r="H463" s="64">
        <v>10500</v>
      </c>
      <c r="I463" s="64">
        <v>9452.76</v>
      </c>
      <c r="J463" s="114">
        <f t="shared" si="51"/>
        <v>90.02628571428572</v>
      </c>
      <c r="K463" s="100"/>
      <c r="L463" s="107"/>
    </row>
    <row r="464" spans="1:12" ht="22.5">
      <c r="A464" s="154"/>
      <c r="B464" s="179"/>
      <c r="C464" s="16">
        <v>4410</v>
      </c>
      <c r="D464" s="9" t="s">
        <v>58</v>
      </c>
      <c r="E464" s="64"/>
      <c r="F464" s="135"/>
      <c r="G464" s="64">
        <v>1000</v>
      </c>
      <c r="H464" s="64">
        <v>5100</v>
      </c>
      <c r="I464" s="64">
        <v>5069.96</v>
      </c>
      <c r="J464" s="114">
        <f t="shared" si="51"/>
        <v>99.41098039215687</v>
      </c>
      <c r="K464" s="100"/>
      <c r="L464" s="107"/>
    </row>
    <row r="465" spans="1:12" ht="33.75">
      <c r="A465" s="154"/>
      <c r="B465" s="180"/>
      <c r="C465" s="16">
        <v>4440</v>
      </c>
      <c r="D465" s="9" t="s">
        <v>114</v>
      </c>
      <c r="E465" s="64"/>
      <c r="F465" s="135"/>
      <c r="G465" s="64">
        <v>3500</v>
      </c>
      <c r="H465" s="64">
        <v>5500</v>
      </c>
      <c r="I465" s="64">
        <v>4639.38</v>
      </c>
      <c r="J465" s="114">
        <f t="shared" si="51"/>
        <v>84.35236363636363</v>
      </c>
      <c r="K465" s="100"/>
      <c r="L465" s="107"/>
    </row>
    <row r="466" spans="1:12" s="15" customFormat="1" ht="84">
      <c r="A466" s="154"/>
      <c r="B466" s="85">
        <v>80153</v>
      </c>
      <c r="C466" s="21"/>
      <c r="D466" s="2" t="s">
        <v>227</v>
      </c>
      <c r="E466" s="69"/>
      <c r="F466" s="93"/>
      <c r="G466" s="69">
        <f>G467+G468+G469</f>
        <v>0</v>
      </c>
      <c r="H466" s="69">
        <f>H467+H468+H469</f>
        <v>63353.65</v>
      </c>
      <c r="I466" s="69">
        <f>I467+I468+I469</f>
        <v>62755.520000000004</v>
      </c>
      <c r="J466" s="91"/>
      <c r="K466" s="91"/>
      <c r="L466" s="98"/>
    </row>
    <row r="467" spans="1:12" ht="112.5">
      <c r="A467" s="154"/>
      <c r="B467" s="85"/>
      <c r="C467" s="16">
        <v>2830</v>
      </c>
      <c r="D467" s="9" t="s">
        <v>228</v>
      </c>
      <c r="E467" s="64"/>
      <c r="F467" s="135"/>
      <c r="G467" s="64"/>
      <c r="H467" s="64">
        <v>16067.7</v>
      </c>
      <c r="I467" s="64">
        <v>15987.74</v>
      </c>
      <c r="J467" s="114"/>
      <c r="K467" s="100"/>
      <c r="L467" s="107"/>
    </row>
    <row r="468" spans="1:12" ht="22.5">
      <c r="A468" s="154"/>
      <c r="B468" s="85"/>
      <c r="C468" s="16">
        <v>4210</v>
      </c>
      <c r="D468" s="9" t="s">
        <v>229</v>
      </c>
      <c r="E468" s="64"/>
      <c r="F468" s="135"/>
      <c r="G468" s="64"/>
      <c r="H468" s="64">
        <v>3168.88</v>
      </c>
      <c r="I468" s="64">
        <v>3168.88</v>
      </c>
      <c r="J468" s="114"/>
      <c r="K468" s="100"/>
      <c r="L468" s="107"/>
    </row>
    <row r="469" spans="1:12" ht="24" customHeight="1">
      <c r="A469" s="154"/>
      <c r="B469" s="86"/>
      <c r="C469" s="16">
        <v>4240</v>
      </c>
      <c r="D469" s="9" t="s">
        <v>256</v>
      </c>
      <c r="E469" s="64"/>
      <c r="F469" s="135"/>
      <c r="G469" s="64"/>
      <c r="H469" s="64">
        <v>44117.07</v>
      </c>
      <c r="I469" s="64">
        <v>43598.9</v>
      </c>
      <c r="J469" s="114"/>
      <c r="K469" s="100"/>
      <c r="L469" s="107"/>
    </row>
    <row r="470" spans="1:12" ht="21">
      <c r="A470" s="154"/>
      <c r="B470" s="153">
        <v>80195</v>
      </c>
      <c r="C470" s="21"/>
      <c r="D470" s="2" t="s">
        <v>25</v>
      </c>
      <c r="E470" s="63">
        <f>SUM(E471:E473)</f>
        <v>76168</v>
      </c>
      <c r="F470" s="128">
        <v>99</v>
      </c>
      <c r="G470" s="63">
        <f>SUM(G471:G473)</f>
        <v>74985</v>
      </c>
      <c r="H470" s="63">
        <f>SUM(H471:H473)</f>
        <v>74985</v>
      </c>
      <c r="I470" s="63">
        <f>SUM(I471:I473)</f>
        <v>74185</v>
      </c>
      <c r="J470" s="107">
        <f>(I470/H470)*100</f>
        <v>98.9331199573248</v>
      </c>
      <c r="K470" s="91">
        <f>(I470/E470)*100</f>
        <v>97.39654448062178</v>
      </c>
      <c r="L470" s="107">
        <f>(I470/$I$803)*100</f>
        <v>0.19645289956727302</v>
      </c>
    </row>
    <row r="471" spans="1:12" ht="22.5">
      <c r="A471" s="154"/>
      <c r="B471" s="154"/>
      <c r="C471" s="16">
        <v>4170</v>
      </c>
      <c r="D471" s="9" t="s">
        <v>29</v>
      </c>
      <c r="E471" s="64"/>
      <c r="F471" s="135">
        <v>0</v>
      </c>
      <c r="G471" s="64">
        <v>500</v>
      </c>
      <c r="H471" s="64">
        <v>500</v>
      </c>
      <c r="I471" s="64"/>
      <c r="J471" s="114">
        <f>(I471/H471)*100</f>
        <v>0</v>
      </c>
      <c r="K471" s="100"/>
      <c r="L471" s="109">
        <f>(I471/$I$803)*100</f>
        <v>0</v>
      </c>
    </row>
    <row r="472" spans="1:12" ht="22.5">
      <c r="A472" s="154"/>
      <c r="B472" s="154"/>
      <c r="C472" s="16">
        <v>4300</v>
      </c>
      <c r="D472" s="9" t="s">
        <v>19</v>
      </c>
      <c r="E472" s="64"/>
      <c r="F472" s="135">
        <v>0</v>
      </c>
      <c r="G472" s="64">
        <v>300</v>
      </c>
      <c r="H472" s="64">
        <v>300</v>
      </c>
      <c r="I472" s="64"/>
      <c r="J472" s="114">
        <f>(I472/H472)*100</f>
        <v>0</v>
      </c>
      <c r="K472" s="100"/>
      <c r="L472" s="109"/>
    </row>
    <row r="473" spans="1:12" ht="33.75">
      <c r="A473" s="154"/>
      <c r="B473" s="154"/>
      <c r="C473" s="16">
        <v>4440</v>
      </c>
      <c r="D473" s="9" t="s">
        <v>114</v>
      </c>
      <c r="E473" s="64">
        <v>76168</v>
      </c>
      <c r="F473" s="135">
        <v>100</v>
      </c>
      <c r="G473" s="64">
        <v>74185</v>
      </c>
      <c r="H473" s="64">
        <v>74185</v>
      </c>
      <c r="I473" s="64">
        <v>74185</v>
      </c>
      <c r="J473" s="114">
        <f>(I473/H473)*100</f>
        <v>100</v>
      </c>
      <c r="K473" s="100">
        <f>(I473/E473)*100</f>
        <v>97.39654448062178</v>
      </c>
      <c r="L473" s="107">
        <f>(I473/$I$803)*100</f>
        <v>0.19645289956727302</v>
      </c>
    </row>
    <row r="474" spans="1:12" ht="24" customHeight="1">
      <c r="A474" s="165" t="s">
        <v>82</v>
      </c>
      <c r="B474" s="2"/>
      <c r="C474" s="2"/>
      <c r="D474" s="2" t="s">
        <v>83</v>
      </c>
      <c r="E474" s="63">
        <f>E477+E482+E493+E475</f>
        <v>107462.31</v>
      </c>
      <c r="F474" s="128">
        <v>97.4</v>
      </c>
      <c r="G474" s="63">
        <f>G477+G482+G493+G475</f>
        <v>116397.11</v>
      </c>
      <c r="H474" s="63">
        <f>H477+H482+H493+H475</f>
        <v>110426.6</v>
      </c>
      <c r="I474" s="63">
        <f>I477+I482+I493+I475</f>
        <v>98098.92</v>
      </c>
      <c r="J474" s="107">
        <f>(I474/H474)*100</f>
        <v>88.836312989805</v>
      </c>
      <c r="K474" s="91">
        <f>(I474/E474)*100</f>
        <v>91.28681488421381</v>
      </c>
      <c r="L474" s="107">
        <f>(I474/$I$803)*100</f>
        <v>0.2597805119420092</v>
      </c>
    </row>
    <row r="475" spans="1:12" ht="21">
      <c r="A475" s="166"/>
      <c r="B475" s="155">
        <v>85151</v>
      </c>
      <c r="C475" s="2"/>
      <c r="D475" s="2" t="s">
        <v>257</v>
      </c>
      <c r="E475" s="63">
        <f>E476</f>
        <v>0</v>
      </c>
      <c r="F475" s="128"/>
      <c r="G475" s="63">
        <f>G476</f>
        <v>0</v>
      </c>
      <c r="H475" s="63">
        <f>H476</f>
        <v>0</v>
      </c>
      <c r="I475" s="63">
        <f>I476</f>
        <v>0</v>
      </c>
      <c r="J475" s="107"/>
      <c r="K475" s="91"/>
      <c r="L475" s="107"/>
    </row>
    <row r="476" spans="1:12" ht="24" customHeight="1">
      <c r="A476" s="166"/>
      <c r="B476" s="167"/>
      <c r="C476" s="9">
        <v>4300</v>
      </c>
      <c r="D476" s="9" t="s">
        <v>19</v>
      </c>
      <c r="E476" s="66"/>
      <c r="F476" s="94"/>
      <c r="G476" s="66"/>
      <c r="H476" s="66"/>
      <c r="I476" s="66"/>
      <c r="J476" s="101"/>
      <c r="K476" s="100"/>
      <c r="L476" s="101"/>
    </row>
    <row r="477" spans="1:12" ht="23.25" customHeight="1">
      <c r="A477" s="166"/>
      <c r="B477" s="155">
        <v>85153</v>
      </c>
      <c r="C477" s="2"/>
      <c r="D477" s="2" t="s">
        <v>107</v>
      </c>
      <c r="E477" s="63">
        <f>E480+E481+E478+E479</f>
        <v>2411.31</v>
      </c>
      <c r="F477" s="128">
        <v>100</v>
      </c>
      <c r="G477" s="63">
        <f>G480+G481+G478+G479</f>
        <v>2466.77</v>
      </c>
      <c r="H477" s="63">
        <f>H480+H481+H478+H479</f>
        <v>2466.77</v>
      </c>
      <c r="I477" s="63">
        <f>I480+I481+I478+I479</f>
        <v>2459.95</v>
      </c>
      <c r="J477" s="107">
        <f>(I477/H477)*100</f>
        <v>99.72352509557031</v>
      </c>
      <c r="K477" s="91">
        <f>(I477/E477)*100</f>
        <v>102.01716079641356</v>
      </c>
      <c r="L477" s="109">
        <f>(I477/$I$803)*100</f>
        <v>0.006514313005196647</v>
      </c>
    </row>
    <row r="478" spans="1:12" ht="23.25" customHeight="1">
      <c r="A478" s="166"/>
      <c r="B478" s="156"/>
      <c r="C478" s="9">
        <v>3030</v>
      </c>
      <c r="D478" s="9" t="s">
        <v>57</v>
      </c>
      <c r="E478" s="66"/>
      <c r="F478" s="94">
        <v>0</v>
      </c>
      <c r="G478" s="66"/>
      <c r="H478" s="66"/>
      <c r="I478" s="66"/>
      <c r="J478" s="109"/>
      <c r="K478" s="100"/>
      <c r="L478" s="101"/>
    </row>
    <row r="479" spans="1:12" ht="23.25" customHeight="1">
      <c r="A479" s="166"/>
      <c r="B479" s="156"/>
      <c r="C479" s="9">
        <v>4170</v>
      </c>
      <c r="D479" s="9" t="s">
        <v>29</v>
      </c>
      <c r="E479" s="66"/>
      <c r="F479" s="94">
        <v>0</v>
      </c>
      <c r="G479" s="66"/>
      <c r="H479" s="66"/>
      <c r="I479" s="66"/>
      <c r="J479" s="109"/>
      <c r="K479" s="100"/>
      <c r="L479" s="101"/>
    </row>
    <row r="480" spans="1:12" ht="21" customHeight="1">
      <c r="A480" s="166"/>
      <c r="B480" s="156"/>
      <c r="C480" s="9">
        <v>4210</v>
      </c>
      <c r="D480" s="9" t="s">
        <v>14</v>
      </c>
      <c r="E480" s="64">
        <v>389.91</v>
      </c>
      <c r="F480" s="135">
        <v>0</v>
      </c>
      <c r="G480" s="64">
        <v>398.88</v>
      </c>
      <c r="H480" s="64">
        <v>524.95</v>
      </c>
      <c r="I480" s="64">
        <v>524.95</v>
      </c>
      <c r="J480" s="109"/>
      <c r="K480" s="100">
        <f>(I480/E480)*100</f>
        <v>134.63363340258007</v>
      </c>
      <c r="L480" s="109">
        <f aca="true" t="shared" si="52" ref="L480:L492">(I480/$I$803)*100</f>
        <v>0.0013901455769743207</v>
      </c>
    </row>
    <row r="481" spans="1:12" ht="20.25" customHeight="1">
      <c r="A481" s="166"/>
      <c r="B481" s="156"/>
      <c r="C481" s="9">
        <v>4300</v>
      </c>
      <c r="D481" s="9" t="s">
        <v>19</v>
      </c>
      <c r="E481" s="64">
        <v>2021.4</v>
      </c>
      <c r="F481" s="135">
        <v>100</v>
      </c>
      <c r="G481" s="64">
        <v>2067.89</v>
      </c>
      <c r="H481" s="64">
        <v>1941.82</v>
      </c>
      <c r="I481" s="64">
        <v>1935</v>
      </c>
      <c r="J481" s="114">
        <v>100</v>
      </c>
      <c r="K481" s="100">
        <f>(I481/E481)*100</f>
        <v>95.72573463935885</v>
      </c>
      <c r="L481" s="109">
        <f t="shared" si="52"/>
        <v>0.005124167428222327</v>
      </c>
    </row>
    <row r="482" spans="1:12" ht="21" customHeight="1">
      <c r="A482" s="166"/>
      <c r="B482" s="155">
        <v>85154</v>
      </c>
      <c r="C482" s="2"/>
      <c r="D482" s="2" t="s">
        <v>84</v>
      </c>
      <c r="E482" s="61">
        <f>SUM(E483:E492)</f>
        <v>104831.4</v>
      </c>
      <c r="F482" s="130">
        <v>97.4</v>
      </c>
      <c r="G482" s="61">
        <f>SUM(G483:G492)</f>
        <v>113692.34</v>
      </c>
      <c r="H482" s="61">
        <f>SUM(H483:H492)</f>
        <v>107719.83</v>
      </c>
      <c r="I482" s="61">
        <f>SUM(I483:I492)</f>
        <v>95404.97</v>
      </c>
      <c r="J482" s="107">
        <f>(I482/H482)*100</f>
        <v>88.56769454612025</v>
      </c>
      <c r="K482" s="91">
        <f>(I482/E482)*100</f>
        <v>91.00800905072336</v>
      </c>
      <c r="L482" s="101">
        <f t="shared" si="52"/>
        <v>0.2526465321780508</v>
      </c>
    </row>
    <row r="483" spans="1:12" ht="66.75" customHeight="1">
      <c r="A483" s="166"/>
      <c r="B483" s="159"/>
      <c r="C483" s="9">
        <v>2820</v>
      </c>
      <c r="D483" s="9" t="s">
        <v>163</v>
      </c>
      <c r="E483" s="64">
        <v>19795.25</v>
      </c>
      <c r="F483" s="135">
        <v>100</v>
      </c>
      <c r="G483" s="64">
        <v>20000</v>
      </c>
      <c r="H483" s="64">
        <v>19630</v>
      </c>
      <c r="I483" s="64">
        <v>19571.5</v>
      </c>
      <c r="J483" s="114">
        <f aca="true" t="shared" si="53" ref="J483:J495">(I483/H483)*100</f>
        <v>99.70198675496688</v>
      </c>
      <c r="K483" s="100">
        <f aca="true" t="shared" si="54" ref="K483:K491">(I483/E483)*100</f>
        <v>98.86967833192305</v>
      </c>
      <c r="L483" s="101">
        <f t="shared" si="52"/>
        <v>0.05182823918421358</v>
      </c>
    </row>
    <row r="484" spans="1:12" ht="22.5" customHeight="1">
      <c r="A484" s="166"/>
      <c r="B484" s="159"/>
      <c r="C484" s="9">
        <v>3030</v>
      </c>
      <c r="D484" s="9" t="s">
        <v>57</v>
      </c>
      <c r="E484" s="64">
        <v>690.11</v>
      </c>
      <c r="F484" s="135">
        <v>100</v>
      </c>
      <c r="G484" s="64">
        <v>1023</v>
      </c>
      <c r="H484" s="64">
        <v>23</v>
      </c>
      <c r="I484" s="64">
        <v>0</v>
      </c>
      <c r="J484" s="114">
        <f t="shared" si="53"/>
        <v>0</v>
      </c>
      <c r="K484" s="100">
        <f t="shared" si="54"/>
        <v>0</v>
      </c>
      <c r="L484" s="101">
        <f t="shared" si="52"/>
        <v>0</v>
      </c>
    </row>
    <row r="485" spans="1:12" ht="21" customHeight="1">
      <c r="A485" s="166"/>
      <c r="B485" s="159"/>
      <c r="C485" s="9">
        <v>4010</v>
      </c>
      <c r="D485" s="9" t="s">
        <v>156</v>
      </c>
      <c r="E485" s="64">
        <v>6555</v>
      </c>
      <c r="F485" s="135">
        <v>95</v>
      </c>
      <c r="G485" s="64">
        <v>12644.28</v>
      </c>
      <c r="H485" s="64">
        <v>8759.84</v>
      </c>
      <c r="I485" s="64">
        <v>8090</v>
      </c>
      <c r="J485" s="114">
        <f t="shared" si="53"/>
        <v>92.35328499150668</v>
      </c>
      <c r="K485" s="100">
        <f t="shared" si="54"/>
        <v>123.41723874904653</v>
      </c>
      <c r="L485" s="101">
        <f t="shared" si="52"/>
        <v>0.021423521702490244</v>
      </c>
    </row>
    <row r="486" spans="1:12" ht="21" customHeight="1">
      <c r="A486" s="166"/>
      <c r="B486" s="159"/>
      <c r="C486" s="9">
        <v>4040</v>
      </c>
      <c r="D486" s="9" t="s">
        <v>56</v>
      </c>
      <c r="E486" s="64">
        <v>980.69</v>
      </c>
      <c r="F486" s="135">
        <v>100</v>
      </c>
      <c r="G486" s="64">
        <v>331.26</v>
      </c>
      <c r="H486" s="64">
        <v>331.26</v>
      </c>
      <c r="I486" s="64">
        <v>331.26</v>
      </c>
      <c r="J486" s="114">
        <f t="shared" si="53"/>
        <v>100</v>
      </c>
      <c r="K486" s="100">
        <f t="shared" si="54"/>
        <v>33.77825816516942</v>
      </c>
      <c r="L486" s="101">
        <f t="shared" si="52"/>
        <v>0.0008772256859291617</v>
      </c>
    </row>
    <row r="487" spans="1:12" ht="20.25" customHeight="1">
      <c r="A487" s="166"/>
      <c r="B487" s="159"/>
      <c r="C487" s="9">
        <v>4110</v>
      </c>
      <c r="D487" s="9" t="s">
        <v>193</v>
      </c>
      <c r="E487" s="64">
        <v>1315.74</v>
      </c>
      <c r="F487" s="135">
        <v>96</v>
      </c>
      <c r="G487" s="64">
        <v>2340.31</v>
      </c>
      <c r="H487" s="64">
        <v>2488.92</v>
      </c>
      <c r="I487" s="64">
        <v>2488.82</v>
      </c>
      <c r="J487" s="114">
        <f t="shared" si="53"/>
        <v>99.99598219307974</v>
      </c>
      <c r="K487" s="100">
        <f t="shared" si="54"/>
        <v>189.15743231945524</v>
      </c>
      <c r="L487" s="101">
        <f t="shared" si="52"/>
        <v>0.006590765053596016</v>
      </c>
    </row>
    <row r="488" spans="1:12" ht="23.25" customHeight="1">
      <c r="A488" s="166"/>
      <c r="B488" s="159"/>
      <c r="C488" s="9">
        <v>4120</v>
      </c>
      <c r="D488" s="9" t="s">
        <v>60</v>
      </c>
      <c r="E488" s="64">
        <v>192.75</v>
      </c>
      <c r="F488" s="135">
        <v>100</v>
      </c>
      <c r="G488" s="64">
        <v>328.39</v>
      </c>
      <c r="H488" s="64">
        <v>328.87</v>
      </c>
      <c r="I488" s="64">
        <v>328.86</v>
      </c>
      <c r="J488" s="109">
        <f t="shared" si="53"/>
        <v>99.99695928482379</v>
      </c>
      <c r="K488" s="100">
        <f t="shared" si="54"/>
        <v>170.61478599221792</v>
      </c>
      <c r="L488" s="101">
        <f t="shared" si="52"/>
        <v>0.0008708701294290411</v>
      </c>
    </row>
    <row r="489" spans="1:12" ht="21.75" customHeight="1">
      <c r="A489" s="166"/>
      <c r="B489" s="159"/>
      <c r="C489" s="9">
        <v>4170</v>
      </c>
      <c r="D489" s="9" t="s">
        <v>29</v>
      </c>
      <c r="E489" s="64">
        <v>28053.32</v>
      </c>
      <c r="F489" s="135">
        <v>97.9</v>
      </c>
      <c r="G489" s="64">
        <v>29116.28</v>
      </c>
      <c r="H489" s="64">
        <v>33834.72</v>
      </c>
      <c r="I489" s="64">
        <v>32875.28</v>
      </c>
      <c r="J489" s="109">
        <f t="shared" si="53"/>
        <v>97.16433296921032</v>
      </c>
      <c r="K489" s="100">
        <f t="shared" si="54"/>
        <v>117.18855379684116</v>
      </c>
      <c r="L489" s="101">
        <f t="shared" si="52"/>
        <v>0.0870586247905369</v>
      </c>
    </row>
    <row r="490" spans="1:12" ht="23.25" customHeight="1">
      <c r="A490" s="166"/>
      <c r="B490" s="159"/>
      <c r="C490" s="9">
        <v>4210</v>
      </c>
      <c r="D490" s="9" t="s">
        <v>230</v>
      </c>
      <c r="E490" s="64">
        <v>2558.64</v>
      </c>
      <c r="F490" s="135">
        <v>91.4</v>
      </c>
      <c r="G490" s="64">
        <v>2864.61</v>
      </c>
      <c r="H490" s="64">
        <v>1795.7</v>
      </c>
      <c r="I490" s="64">
        <v>1706.1</v>
      </c>
      <c r="J490" s="109">
        <f t="shared" si="53"/>
        <v>95.01030238904048</v>
      </c>
      <c r="K490" s="100">
        <f t="shared" si="54"/>
        <v>66.67995497608105</v>
      </c>
      <c r="L490" s="101">
        <f t="shared" si="52"/>
        <v>0.004518006227023314</v>
      </c>
    </row>
    <row r="491" spans="1:12" ht="22.5">
      <c r="A491" s="166"/>
      <c r="B491" s="159"/>
      <c r="C491" s="9">
        <v>4220</v>
      </c>
      <c r="D491" s="9" t="s">
        <v>129</v>
      </c>
      <c r="E491" s="64">
        <v>1136.29</v>
      </c>
      <c r="F491" s="135">
        <v>86.8</v>
      </c>
      <c r="G491" s="64">
        <v>1338.52</v>
      </c>
      <c r="H491" s="64">
        <v>1338.52</v>
      </c>
      <c r="I491" s="64">
        <v>1165.99</v>
      </c>
      <c r="J491" s="109">
        <f t="shared" si="53"/>
        <v>87.11039058064131</v>
      </c>
      <c r="K491" s="100">
        <f t="shared" si="54"/>
        <v>102.61376937225532</v>
      </c>
      <c r="L491" s="101">
        <f t="shared" si="52"/>
        <v>0.003087714718156564</v>
      </c>
    </row>
    <row r="492" spans="1:12" ht="22.5">
      <c r="A492" s="166"/>
      <c r="B492" s="159"/>
      <c r="C492" s="9">
        <v>4300</v>
      </c>
      <c r="D492" s="9" t="s">
        <v>19</v>
      </c>
      <c r="E492" s="64">
        <v>43553.61</v>
      </c>
      <c r="F492" s="135">
        <v>96.9</v>
      </c>
      <c r="G492" s="64">
        <v>43705.69</v>
      </c>
      <c r="H492" s="64">
        <v>39189</v>
      </c>
      <c r="I492" s="64">
        <v>28847.16</v>
      </c>
      <c r="J492" s="109">
        <f t="shared" si="53"/>
        <v>73.6103498430682</v>
      </c>
      <c r="K492" s="100">
        <f>(I492/E492)*100</f>
        <v>66.2336830402807</v>
      </c>
      <c r="L492" s="101">
        <f t="shared" si="52"/>
        <v>0.07639156468667596</v>
      </c>
    </row>
    <row r="493" spans="1:12" ht="25.5" customHeight="1">
      <c r="A493" s="159"/>
      <c r="B493" s="158">
        <v>85195</v>
      </c>
      <c r="C493" s="21"/>
      <c r="D493" s="2" t="s">
        <v>86</v>
      </c>
      <c r="E493" s="61">
        <f>SUM(E494:E495)</f>
        <v>219.6</v>
      </c>
      <c r="F493" s="130">
        <v>82</v>
      </c>
      <c r="G493" s="61">
        <f>SUM(G494:G495)</f>
        <v>238</v>
      </c>
      <c r="H493" s="61">
        <f>SUM(H494:H495)</f>
        <v>240</v>
      </c>
      <c r="I493" s="61">
        <f>SUM(I494:I495)</f>
        <v>234</v>
      </c>
      <c r="J493" s="95">
        <f t="shared" si="53"/>
        <v>97.5</v>
      </c>
      <c r="K493" s="91">
        <f>(I493/E493)*100</f>
        <v>106.55737704918033</v>
      </c>
      <c r="L493" s="98"/>
    </row>
    <row r="494" spans="1:12" ht="25.5" customHeight="1">
      <c r="A494" s="159"/>
      <c r="B494" s="151"/>
      <c r="C494" s="16">
        <v>4210</v>
      </c>
      <c r="D494" s="9" t="s">
        <v>230</v>
      </c>
      <c r="E494" s="65">
        <v>7</v>
      </c>
      <c r="F494" s="133">
        <v>100</v>
      </c>
      <c r="G494" s="65">
        <v>8</v>
      </c>
      <c r="H494" s="65">
        <v>6.2</v>
      </c>
      <c r="I494" s="65">
        <v>6.2</v>
      </c>
      <c r="J494" s="100">
        <f t="shared" si="53"/>
        <v>100</v>
      </c>
      <c r="K494" s="91"/>
      <c r="L494" s="101"/>
    </row>
    <row r="495" spans="1:12" ht="20.25" customHeight="1">
      <c r="A495" s="161"/>
      <c r="B495" s="161"/>
      <c r="C495" s="10">
        <v>4300</v>
      </c>
      <c r="D495" s="9" t="s">
        <v>19</v>
      </c>
      <c r="E495" s="72">
        <v>212.6</v>
      </c>
      <c r="F495" s="139">
        <v>82</v>
      </c>
      <c r="G495" s="72">
        <v>230</v>
      </c>
      <c r="H495" s="72">
        <v>233.8</v>
      </c>
      <c r="I495" s="72">
        <v>227.8</v>
      </c>
      <c r="J495" s="100">
        <f t="shared" si="53"/>
        <v>97.43370402053037</v>
      </c>
      <c r="K495" s="100">
        <f>(I495/E495)*100</f>
        <v>107.14957666980244</v>
      </c>
      <c r="L495" s="101"/>
    </row>
    <row r="496" spans="1:12" ht="21.75" customHeight="1">
      <c r="A496" s="165" t="s">
        <v>87</v>
      </c>
      <c r="B496" s="2"/>
      <c r="C496" s="2"/>
      <c r="D496" s="2" t="s">
        <v>88</v>
      </c>
      <c r="E496" s="63">
        <f>E497+E499+E520+E522+E524+E531+E555+E572+E587+E529+E515+E553+E570</f>
        <v>2094537.52</v>
      </c>
      <c r="F496" s="128">
        <v>95.1</v>
      </c>
      <c r="G496" s="63">
        <f>G497+G499+G520+G522+G524+G531+G555+G572+G587+G529+G515+G553+G570</f>
        <v>3238974.73</v>
      </c>
      <c r="H496" s="63">
        <f>H497+H499+H520+H522+H524+H531+H555+H572+H587+H529+H515+H553+H570</f>
        <v>2382565.4800000004</v>
      </c>
      <c r="I496" s="63">
        <f>I497+I499+I520+I522+I524+I531+I555+I572+I587+I529+I515+I553+I570</f>
        <v>2272853.44</v>
      </c>
      <c r="J496" s="107">
        <f aca="true" t="shared" si="55" ref="J496:J514">(I496/H496)*100</f>
        <v>95.39521406983532</v>
      </c>
      <c r="K496" s="91">
        <f>(I496/E496)*100</f>
        <v>108.51337912533549</v>
      </c>
      <c r="L496" s="98">
        <f>(I496/$I$803)*100</f>
        <v>6.018853522672387</v>
      </c>
    </row>
    <row r="497" spans="1:12" ht="21">
      <c r="A497" s="166"/>
      <c r="B497" s="168">
        <v>85202</v>
      </c>
      <c r="C497" s="2"/>
      <c r="D497" s="2" t="s">
        <v>89</v>
      </c>
      <c r="E497" s="63">
        <f>E498</f>
        <v>476027.1</v>
      </c>
      <c r="F497" s="128">
        <v>99</v>
      </c>
      <c r="G497" s="63">
        <f>G498</f>
        <v>535978</v>
      </c>
      <c r="H497" s="63">
        <f>H498</f>
        <v>493278</v>
      </c>
      <c r="I497" s="63">
        <f>I498</f>
        <v>488984.98</v>
      </c>
      <c r="J497" s="95">
        <f t="shared" si="55"/>
        <v>99.12969562802314</v>
      </c>
      <c r="K497" s="91">
        <f>(I497/E497)*100</f>
        <v>102.72208872141944</v>
      </c>
      <c r="L497" s="98">
        <f>(I497/$I$803)*100</f>
        <v>1.2949048617084993</v>
      </c>
    </row>
    <row r="498" spans="1:12" ht="59.25" customHeight="1">
      <c r="A498" s="166"/>
      <c r="B498" s="168"/>
      <c r="C498" s="9">
        <v>4330</v>
      </c>
      <c r="D498" s="9" t="s">
        <v>173</v>
      </c>
      <c r="E498" s="64">
        <v>476027.1</v>
      </c>
      <c r="F498" s="135">
        <v>99</v>
      </c>
      <c r="G498" s="64">
        <v>535978</v>
      </c>
      <c r="H498" s="64">
        <v>493278</v>
      </c>
      <c r="I498" s="64">
        <v>488984.98</v>
      </c>
      <c r="J498" s="114">
        <f t="shared" si="55"/>
        <v>99.12969562802314</v>
      </c>
      <c r="K498" s="100">
        <f>(I498/E498)*100</f>
        <v>102.72208872141944</v>
      </c>
      <c r="L498" s="101">
        <f>(I498/$I$803)*100</f>
        <v>1.2949048617084993</v>
      </c>
    </row>
    <row r="499" spans="1:12" ht="10.5" customHeight="1">
      <c r="A499" s="166"/>
      <c r="B499" s="155">
        <v>85203</v>
      </c>
      <c r="C499" s="2"/>
      <c r="D499" s="2" t="s">
        <v>90</v>
      </c>
      <c r="E499" s="63">
        <f>SUM(E500:E514)</f>
        <v>45535.130000000005</v>
      </c>
      <c r="F499" s="128">
        <v>96.9</v>
      </c>
      <c r="G499" s="63">
        <f>SUM(G500:G514)</f>
        <v>48716.340000000004</v>
      </c>
      <c r="H499" s="63">
        <f>SUM(H500:H514)</f>
        <v>50398.200000000004</v>
      </c>
      <c r="I499" s="63">
        <f>SUM(I500:I514)</f>
        <v>48725.93</v>
      </c>
      <c r="J499" s="107">
        <f t="shared" si="55"/>
        <v>96.6818854641634</v>
      </c>
      <c r="K499" s="91">
        <f>(I499/E499)*100</f>
        <v>107.00733697257479</v>
      </c>
      <c r="L499" s="107">
        <f>(I499/$I$803)*100</f>
        <v>0.12903350047330292</v>
      </c>
    </row>
    <row r="500" spans="1:12" ht="32.25" customHeight="1">
      <c r="A500" s="166"/>
      <c r="B500" s="156"/>
      <c r="C500" s="9">
        <v>3020</v>
      </c>
      <c r="D500" s="9" t="s">
        <v>111</v>
      </c>
      <c r="E500" s="64">
        <v>135.39</v>
      </c>
      <c r="F500" s="135">
        <v>97</v>
      </c>
      <c r="G500" s="64">
        <v>159.16</v>
      </c>
      <c r="H500" s="64">
        <v>159.16</v>
      </c>
      <c r="I500" s="64">
        <v>159.16</v>
      </c>
      <c r="J500" s="114">
        <f t="shared" si="55"/>
        <v>100</v>
      </c>
      <c r="K500" s="100"/>
      <c r="L500" s="109"/>
    </row>
    <row r="501" spans="1:12" ht="21.75" customHeight="1">
      <c r="A501" s="166"/>
      <c r="B501" s="156"/>
      <c r="C501" s="9">
        <v>4010</v>
      </c>
      <c r="D501" s="9" t="s">
        <v>55</v>
      </c>
      <c r="E501" s="64">
        <v>26810</v>
      </c>
      <c r="F501" s="135">
        <v>100</v>
      </c>
      <c r="G501" s="64">
        <v>28531</v>
      </c>
      <c r="H501" s="64">
        <v>29962.85</v>
      </c>
      <c r="I501" s="64">
        <v>29962.85</v>
      </c>
      <c r="J501" s="114">
        <f t="shared" si="55"/>
        <v>100</v>
      </c>
      <c r="K501" s="100"/>
      <c r="L501" s="109"/>
    </row>
    <row r="502" spans="1:12" ht="21.75" customHeight="1">
      <c r="A502" s="166"/>
      <c r="B502" s="156"/>
      <c r="C502" s="9">
        <v>4040</v>
      </c>
      <c r="D502" s="9" t="s">
        <v>56</v>
      </c>
      <c r="E502" s="64">
        <v>1914.59</v>
      </c>
      <c r="F502" s="135">
        <v>100</v>
      </c>
      <c r="G502" s="64">
        <v>2215.1</v>
      </c>
      <c r="H502" s="64">
        <v>2215.1</v>
      </c>
      <c r="I502" s="64">
        <v>2215.1</v>
      </c>
      <c r="J502" s="114">
        <f t="shared" si="55"/>
        <v>100</v>
      </c>
      <c r="K502" s="100"/>
      <c r="L502" s="109">
        <f>(I502/$I$803)*100</f>
        <v>0.005865913834757248</v>
      </c>
    </row>
    <row r="503" spans="1:12" ht="22.5">
      <c r="A503" s="166"/>
      <c r="B503" s="156"/>
      <c r="C503" s="9">
        <v>4110</v>
      </c>
      <c r="D503" s="9" t="s">
        <v>231</v>
      </c>
      <c r="E503" s="64">
        <v>5015.32</v>
      </c>
      <c r="F503" s="135">
        <v>100</v>
      </c>
      <c r="G503" s="64">
        <v>5368.26</v>
      </c>
      <c r="H503" s="64">
        <v>5618.27</v>
      </c>
      <c r="I503" s="64">
        <v>5562.93</v>
      </c>
      <c r="J503" s="114">
        <f t="shared" si="55"/>
        <v>99.01499927913753</v>
      </c>
      <c r="K503" s="100">
        <f aca="true" t="shared" si="56" ref="K503:K546">(I503/E503)*100</f>
        <v>110.91874496542596</v>
      </c>
      <c r="L503" s="109">
        <f>(I503/$I$803)*100</f>
        <v>0.014731464967173554</v>
      </c>
    </row>
    <row r="504" spans="1:12" ht="23.25" customHeight="1">
      <c r="A504" s="166"/>
      <c r="B504" s="156"/>
      <c r="C504" s="9">
        <v>4170</v>
      </c>
      <c r="D504" s="9" t="s">
        <v>29</v>
      </c>
      <c r="E504" s="64"/>
      <c r="F504" s="135">
        <v>0</v>
      </c>
      <c r="G504" s="64">
        <v>0</v>
      </c>
      <c r="H504" s="64">
        <v>0</v>
      </c>
      <c r="I504" s="64"/>
      <c r="J504" s="114"/>
      <c r="K504" s="100"/>
      <c r="L504" s="109">
        <f>(I504/$I$803)*100</f>
        <v>0</v>
      </c>
    </row>
    <row r="505" spans="1:12" ht="21.75" customHeight="1">
      <c r="A505" s="166"/>
      <c r="B505" s="156"/>
      <c r="C505" s="9">
        <v>4210</v>
      </c>
      <c r="D505" s="9" t="s">
        <v>14</v>
      </c>
      <c r="E505" s="64">
        <v>480.46</v>
      </c>
      <c r="F505" s="135">
        <v>49.1</v>
      </c>
      <c r="G505" s="64">
        <v>300</v>
      </c>
      <c r="H505" s="64">
        <v>455</v>
      </c>
      <c r="I505" s="64">
        <v>454.14</v>
      </c>
      <c r="J505" s="109">
        <f t="shared" si="55"/>
        <v>99.810989010989</v>
      </c>
      <c r="K505" s="100">
        <f t="shared" si="56"/>
        <v>94.52191649669068</v>
      </c>
      <c r="L505" s="109">
        <f>(I505/$I$803)*100</f>
        <v>0.0012026301787353424</v>
      </c>
    </row>
    <row r="506" spans="1:12" ht="11.25">
      <c r="A506" s="166"/>
      <c r="B506" s="156"/>
      <c r="C506" s="9">
        <v>4260</v>
      </c>
      <c r="D506" s="9" t="s">
        <v>91</v>
      </c>
      <c r="E506" s="64">
        <v>6110</v>
      </c>
      <c r="F506" s="135">
        <v>93</v>
      </c>
      <c r="G506" s="64">
        <v>6265.12</v>
      </c>
      <c r="H506" s="64">
        <v>6064.9</v>
      </c>
      <c r="I506" s="64">
        <v>5258.47</v>
      </c>
      <c r="J506" s="114">
        <f t="shared" si="55"/>
        <v>86.703325693746</v>
      </c>
      <c r="K506" s="100">
        <f t="shared" si="56"/>
        <v>86.06333878887071</v>
      </c>
      <c r="L506" s="109">
        <f>(I506/$I$803)*100</f>
        <v>0.013925209662162409</v>
      </c>
    </row>
    <row r="507" spans="1:12" ht="22.5" customHeight="1">
      <c r="A507" s="166"/>
      <c r="B507" s="156"/>
      <c r="C507" s="9">
        <v>4280</v>
      </c>
      <c r="D507" s="9" t="s">
        <v>63</v>
      </c>
      <c r="E507" s="64"/>
      <c r="F507" s="135">
        <v>0</v>
      </c>
      <c r="G507" s="64">
        <v>30</v>
      </c>
      <c r="H507" s="64">
        <v>30</v>
      </c>
      <c r="I507" s="64"/>
      <c r="J507" s="114">
        <f t="shared" si="55"/>
        <v>0</v>
      </c>
      <c r="K507" s="100"/>
      <c r="L507" s="109"/>
    </row>
    <row r="508" spans="1:12" ht="22.5">
      <c r="A508" s="166"/>
      <c r="B508" s="156"/>
      <c r="C508" s="9">
        <v>4300</v>
      </c>
      <c r="D508" s="9" t="s">
        <v>19</v>
      </c>
      <c r="E508" s="64">
        <v>343.28</v>
      </c>
      <c r="F508" s="135">
        <v>52.9</v>
      </c>
      <c r="G508" s="64">
        <v>1008</v>
      </c>
      <c r="H508" s="64">
        <v>1008</v>
      </c>
      <c r="I508" s="64">
        <v>762.69</v>
      </c>
      <c r="J508" s="109">
        <f t="shared" si="55"/>
        <v>75.66369047619048</v>
      </c>
      <c r="K508" s="100">
        <f t="shared" si="56"/>
        <v>222.1772314145887</v>
      </c>
      <c r="L508" s="109">
        <f aca="true" t="shared" si="57" ref="L508:L514">(I508/$I$803)*100</f>
        <v>0.002019716411282112</v>
      </c>
    </row>
    <row r="509" spans="1:12" ht="33.75">
      <c r="A509" s="166"/>
      <c r="B509" s="156"/>
      <c r="C509" s="9">
        <v>4360</v>
      </c>
      <c r="D509" s="9" t="s">
        <v>152</v>
      </c>
      <c r="E509" s="64">
        <v>321.53</v>
      </c>
      <c r="F509" s="135">
        <v>88.4</v>
      </c>
      <c r="G509" s="64">
        <v>310.64</v>
      </c>
      <c r="H509" s="64">
        <v>337.86</v>
      </c>
      <c r="I509" s="64">
        <v>309.53</v>
      </c>
      <c r="J509" s="109">
        <f t="shared" si="55"/>
        <v>91.61487006452376</v>
      </c>
      <c r="K509" s="100">
        <f t="shared" si="56"/>
        <v>96.2678443691102</v>
      </c>
      <c r="L509" s="109">
        <f t="shared" si="57"/>
        <v>0.000819681418117652</v>
      </c>
    </row>
    <row r="510" spans="1:12" ht="32.25" customHeight="1">
      <c r="A510" s="166"/>
      <c r="B510" s="156"/>
      <c r="C510" s="9">
        <v>4400</v>
      </c>
      <c r="D510" s="9" t="s">
        <v>166</v>
      </c>
      <c r="E510" s="64">
        <v>2567.4</v>
      </c>
      <c r="F510" s="135">
        <v>98</v>
      </c>
      <c r="G510" s="64">
        <v>2567.4</v>
      </c>
      <c r="H510" s="64">
        <v>2567.4</v>
      </c>
      <c r="I510" s="64">
        <v>2567.4</v>
      </c>
      <c r="J510" s="114">
        <f t="shared" si="55"/>
        <v>100</v>
      </c>
      <c r="K510" s="100">
        <f t="shared" si="56"/>
        <v>100</v>
      </c>
      <c r="L510" s="109">
        <f t="shared" si="57"/>
        <v>0.006798856566004135</v>
      </c>
    </row>
    <row r="511" spans="1:12" ht="32.25" customHeight="1">
      <c r="A511" s="166"/>
      <c r="B511" s="156"/>
      <c r="C511" s="9">
        <v>4410</v>
      </c>
      <c r="D511" s="9" t="s">
        <v>58</v>
      </c>
      <c r="E511" s="64">
        <v>50.5</v>
      </c>
      <c r="F511" s="135">
        <v>89</v>
      </c>
      <c r="G511" s="64">
        <v>36</v>
      </c>
      <c r="H511" s="64">
        <v>54</v>
      </c>
      <c r="I511" s="64">
        <v>48</v>
      </c>
      <c r="J511" s="114">
        <f t="shared" si="55"/>
        <v>88.88888888888889</v>
      </c>
      <c r="K511" s="100">
        <f t="shared" si="56"/>
        <v>95.04950495049505</v>
      </c>
      <c r="L511" s="109">
        <f t="shared" si="57"/>
        <v>0.0001271111300024143</v>
      </c>
    </row>
    <row r="512" spans="1:12" ht="33.75">
      <c r="A512" s="166"/>
      <c r="B512" s="156"/>
      <c r="C512" s="9">
        <v>4440</v>
      </c>
      <c r="D512" s="9" t="s">
        <v>114</v>
      </c>
      <c r="E512" s="64">
        <v>1185.66</v>
      </c>
      <c r="F512" s="135">
        <v>100</v>
      </c>
      <c r="G512" s="64">
        <v>1185.66</v>
      </c>
      <c r="H512" s="64">
        <v>1185.66</v>
      </c>
      <c r="I512" s="64">
        <v>1185.66</v>
      </c>
      <c r="J512" s="114">
        <f t="shared" si="55"/>
        <v>100</v>
      </c>
      <c r="K512" s="100">
        <f t="shared" si="56"/>
        <v>100</v>
      </c>
      <c r="L512" s="109">
        <f t="shared" si="57"/>
        <v>0.0031398037999721363</v>
      </c>
    </row>
    <row r="513" spans="1:12" ht="43.5" customHeight="1">
      <c r="A513" s="166"/>
      <c r="B513" s="156"/>
      <c r="C513" s="9">
        <v>4520</v>
      </c>
      <c r="D513" s="9" t="s">
        <v>42</v>
      </c>
      <c r="E513" s="64">
        <v>240</v>
      </c>
      <c r="F513" s="135">
        <v>100</v>
      </c>
      <c r="G513" s="64">
        <v>240</v>
      </c>
      <c r="H513" s="64">
        <v>240</v>
      </c>
      <c r="I513" s="64">
        <v>240</v>
      </c>
      <c r="J513" s="114">
        <f t="shared" si="55"/>
        <v>100</v>
      </c>
      <c r="K513" s="100">
        <f t="shared" si="56"/>
        <v>100</v>
      </c>
      <c r="L513" s="109">
        <f t="shared" si="57"/>
        <v>0.0006355556500120716</v>
      </c>
    </row>
    <row r="514" spans="1:12" ht="43.5" customHeight="1">
      <c r="A514" s="166"/>
      <c r="B514" s="55"/>
      <c r="C514" s="9">
        <v>4700</v>
      </c>
      <c r="D514" s="9" t="s">
        <v>161</v>
      </c>
      <c r="E514" s="64">
        <v>361</v>
      </c>
      <c r="F514" s="135">
        <v>100</v>
      </c>
      <c r="G514" s="64">
        <v>500</v>
      </c>
      <c r="H514" s="64">
        <v>500</v>
      </c>
      <c r="I514" s="64">
        <v>0</v>
      </c>
      <c r="J514" s="114">
        <f t="shared" si="55"/>
        <v>0</v>
      </c>
      <c r="K514" s="100"/>
      <c r="L514" s="109">
        <f t="shared" si="57"/>
        <v>0</v>
      </c>
    </row>
    <row r="515" spans="1:12" ht="31.5">
      <c r="A515" s="166"/>
      <c r="B515" s="156">
        <v>85205</v>
      </c>
      <c r="C515" s="2"/>
      <c r="D515" s="2" t="s">
        <v>180</v>
      </c>
      <c r="E515" s="69">
        <f>E516+E518+E519+E517</f>
        <v>10922.4</v>
      </c>
      <c r="F515" s="93">
        <f>F516+F518+F519+F517</f>
        <v>0</v>
      </c>
      <c r="G515" s="69">
        <f>G516+G518+G519+G517</f>
        <v>13025.019999999999</v>
      </c>
      <c r="H515" s="69">
        <f>H516+H518+H519+H517</f>
        <v>13025.02</v>
      </c>
      <c r="I515" s="69">
        <f>I516+I518+I519+I517</f>
        <v>7543.14</v>
      </c>
      <c r="J515" s="98"/>
      <c r="K515" s="91"/>
      <c r="L515" s="69"/>
    </row>
    <row r="516" spans="1:12" ht="22.5">
      <c r="A516" s="166"/>
      <c r="B516" s="156"/>
      <c r="C516" s="9">
        <v>4210</v>
      </c>
      <c r="D516" s="9" t="s">
        <v>14</v>
      </c>
      <c r="E516" s="66">
        <v>1106</v>
      </c>
      <c r="F516" s="94"/>
      <c r="G516" s="66">
        <v>1581.64</v>
      </c>
      <c r="H516" s="66">
        <v>3420.64</v>
      </c>
      <c r="I516" s="66">
        <v>3162.54</v>
      </c>
      <c r="J516" s="101"/>
      <c r="K516" s="100"/>
      <c r="L516" s="63"/>
    </row>
    <row r="517" spans="1:12" ht="22.5">
      <c r="A517" s="166"/>
      <c r="B517" s="156"/>
      <c r="C517" s="9">
        <v>4270</v>
      </c>
      <c r="D517" s="9" t="s">
        <v>17</v>
      </c>
      <c r="E517" s="66"/>
      <c r="F517" s="94"/>
      <c r="G517" s="66">
        <v>1300</v>
      </c>
      <c r="H517" s="66">
        <v>1300</v>
      </c>
      <c r="I517" s="66">
        <v>0</v>
      </c>
      <c r="J517" s="101"/>
      <c r="K517" s="100"/>
      <c r="L517" s="63"/>
    </row>
    <row r="518" spans="1:12" ht="22.5">
      <c r="A518" s="166"/>
      <c r="B518" s="156"/>
      <c r="C518" s="9">
        <v>4300</v>
      </c>
      <c r="D518" s="9" t="s">
        <v>19</v>
      </c>
      <c r="E518" s="66">
        <v>8121.4</v>
      </c>
      <c r="F518" s="94"/>
      <c r="G518" s="66">
        <v>8448.38</v>
      </c>
      <c r="H518" s="66">
        <v>6609.38</v>
      </c>
      <c r="I518" s="66">
        <v>4380.6</v>
      </c>
      <c r="J518" s="101"/>
      <c r="K518" s="100"/>
      <c r="L518" s="63"/>
    </row>
    <row r="519" spans="1:12" ht="45">
      <c r="A519" s="166"/>
      <c r="B519" s="167"/>
      <c r="C519" s="9">
        <v>4700</v>
      </c>
      <c r="D519" s="9" t="s">
        <v>161</v>
      </c>
      <c r="E519" s="66">
        <v>1695</v>
      </c>
      <c r="F519" s="94"/>
      <c r="G519" s="66">
        <v>1695</v>
      </c>
      <c r="H519" s="66">
        <v>1695</v>
      </c>
      <c r="I519" s="66">
        <v>0</v>
      </c>
      <c r="J519" s="101"/>
      <c r="K519" s="100"/>
      <c r="L519" s="63"/>
    </row>
    <row r="520" spans="1:12" ht="107.25" customHeight="1">
      <c r="A520" s="159"/>
      <c r="B520" s="168">
        <v>85213</v>
      </c>
      <c r="C520" s="2"/>
      <c r="D520" s="2" t="s">
        <v>232</v>
      </c>
      <c r="E520" s="63">
        <f>+E521</f>
        <v>51598.86</v>
      </c>
      <c r="F520" s="128">
        <v>99.7</v>
      </c>
      <c r="G520" s="63">
        <f>+G521</f>
        <v>56376</v>
      </c>
      <c r="H520" s="63">
        <f>+H521</f>
        <v>43385</v>
      </c>
      <c r="I520" s="63">
        <f>+I521</f>
        <v>42973.63</v>
      </c>
      <c r="J520" s="107">
        <f aca="true" t="shared" si="58" ref="J520:J552">(I520/H520)*100</f>
        <v>99.05181514348277</v>
      </c>
      <c r="K520" s="91">
        <f t="shared" si="56"/>
        <v>83.28406867903671</v>
      </c>
      <c r="L520" s="121">
        <f aca="true" t="shared" si="59" ref="L520:L528">(I520/$I$803)*100</f>
        <v>0.11380055561678441</v>
      </c>
    </row>
    <row r="521" spans="1:12" ht="24" customHeight="1">
      <c r="A521" s="159"/>
      <c r="B521" s="168"/>
      <c r="C521" s="9">
        <v>4130</v>
      </c>
      <c r="D521" s="9" t="s">
        <v>233</v>
      </c>
      <c r="E521" s="64">
        <v>51598.86</v>
      </c>
      <c r="F521" s="135">
        <v>99.7</v>
      </c>
      <c r="G521" s="64">
        <v>56376</v>
      </c>
      <c r="H521" s="64">
        <v>43385</v>
      </c>
      <c r="I521" s="64">
        <v>42973.63</v>
      </c>
      <c r="J521" s="109">
        <f t="shared" si="58"/>
        <v>99.05181514348277</v>
      </c>
      <c r="K521" s="100">
        <f t="shared" si="56"/>
        <v>83.28406867903671</v>
      </c>
      <c r="L521" s="111">
        <f t="shared" si="59"/>
        <v>0.11380055561678441</v>
      </c>
    </row>
    <row r="522" spans="1:12" ht="55.5" customHeight="1">
      <c r="A522" s="159"/>
      <c r="B522" s="155">
        <v>85214</v>
      </c>
      <c r="C522" s="9"/>
      <c r="D522" s="2" t="s">
        <v>234</v>
      </c>
      <c r="E522" s="63">
        <f>E523</f>
        <v>68826.5</v>
      </c>
      <c r="F522" s="128">
        <v>82.1</v>
      </c>
      <c r="G522" s="63">
        <f>G523</f>
        <v>91856.76</v>
      </c>
      <c r="H522" s="63">
        <f>H523</f>
        <v>70945.6</v>
      </c>
      <c r="I522" s="63">
        <f>I523</f>
        <v>68130.46</v>
      </c>
      <c r="J522" s="107">
        <f t="shared" si="58"/>
        <v>96.03197379400555</v>
      </c>
      <c r="K522" s="91">
        <f t="shared" si="56"/>
        <v>98.98870347903788</v>
      </c>
      <c r="L522" s="121">
        <f t="shared" si="59"/>
        <v>0.180419578295506</v>
      </c>
    </row>
    <row r="523" spans="1:12" ht="13.5" customHeight="1">
      <c r="A523" s="159"/>
      <c r="B523" s="156"/>
      <c r="C523" s="9">
        <v>3110</v>
      </c>
      <c r="D523" s="9" t="s">
        <v>92</v>
      </c>
      <c r="E523" s="64">
        <v>68826.5</v>
      </c>
      <c r="F523" s="135">
        <v>82.1</v>
      </c>
      <c r="G523" s="64">
        <v>91856.76</v>
      </c>
      <c r="H523" s="64">
        <v>70945.6</v>
      </c>
      <c r="I523" s="64">
        <v>68130.46</v>
      </c>
      <c r="J523" s="109">
        <f t="shared" si="58"/>
        <v>96.03197379400555</v>
      </c>
      <c r="K523" s="100">
        <f t="shared" si="56"/>
        <v>98.98870347903788</v>
      </c>
      <c r="L523" s="111">
        <f t="shared" si="59"/>
        <v>0.180419578295506</v>
      </c>
    </row>
    <row r="524" spans="1:12" ht="22.5" customHeight="1">
      <c r="A524" s="159"/>
      <c r="B524" s="155">
        <v>85215</v>
      </c>
      <c r="C524" s="2"/>
      <c r="D524" s="2" t="s">
        <v>93</v>
      </c>
      <c r="E524" s="63">
        <f>E525+E526+E528+E527</f>
        <v>94427.23000000001</v>
      </c>
      <c r="F524" s="128">
        <v>96.6</v>
      </c>
      <c r="G524" s="63">
        <f>G525+G526+G528+G527</f>
        <v>98040.07999999999</v>
      </c>
      <c r="H524" s="63">
        <f>H525+H526+H528+H527</f>
        <v>79133.70999999999</v>
      </c>
      <c r="I524" s="63">
        <f>I525+I526+I528+I527</f>
        <v>78636.28000000001</v>
      </c>
      <c r="J524" s="107">
        <f t="shared" si="58"/>
        <v>99.37140568791735</v>
      </c>
      <c r="K524" s="91">
        <f t="shared" si="56"/>
        <v>83.2771224995163</v>
      </c>
      <c r="L524" s="111">
        <f t="shared" si="59"/>
        <v>0.20824055020804694</v>
      </c>
    </row>
    <row r="525" spans="1:12" ht="13.5" customHeight="1">
      <c r="A525" s="159"/>
      <c r="B525" s="156"/>
      <c r="C525" s="9">
        <v>3110</v>
      </c>
      <c r="D525" s="9" t="s">
        <v>77</v>
      </c>
      <c r="E525" s="64">
        <v>94286.99</v>
      </c>
      <c r="F525" s="135">
        <v>96.6</v>
      </c>
      <c r="G525" s="64">
        <v>97885.79</v>
      </c>
      <c r="H525" s="64">
        <v>78983.56</v>
      </c>
      <c r="I525" s="64">
        <v>78496.55</v>
      </c>
      <c r="J525" s="109">
        <f t="shared" si="58"/>
        <v>99.38340333102231</v>
      </c>
      <c r="K525" s="100">
        <f t="shared" si="56"/>
        <v>83.25279023118672</v>
      </c>
      <c r="L525" s="111">
        <f t="shared" si="59"/>
        <v>0.2078705244123128</v>
      </c>
    </row>
    <row r="526" spans="1:12" ht="22.5">
      <c r="A526" s="159"/>
      <c r="B526" s="173"/>
      <c r="C526" s="9">
        <v>4210</v>
      </c>
      <c r="D526" s="9" t="s">
        <v>14</v>
      </c>
      <c r="E526" s="64">
        <v>5.28</v>
      </c>
      <c r="F526" s="135">
        <v>71.2</v>
      </c>
      <c r="G526" s="64">
        <v>12.51</v>
      </c>
      <c r="H526" s="64">
        <v>4.42</v>
      </c>
      <c r="I526" s="64">
        <v>2.66</v>
      </c>
      <c r="J526" s="109">
        <f t="shared" si="58"/>
        <v>60.18099547511313</v>
      </c>
      <c r="K526" s="100">
        <f t="shared" si="56"/>
        <v>50.378787878787875</v>
      </c>
      <c r="L526" s="111">
        <f t="shared" si="59"/>
        <v>7.0440751209671265E-06</v>
      </c>
    </row>
    <row r="527" spans="1:12" ht="20.25" customHeight="1">
      <c r="A527" s="159"/>
      <c r="B527" s="173"/>
      <c r="C527" s="9">
        <v>4300</v>
      </c>
      <c r="D527" s="9" t="s">
        <v>19</v>
      </c>
      <c r="E527" s="64">
        <v>134</v>
      </c>
      <c r="F527" s="135">
        <v>96.3</v>
      </c>
      <c r="G527" s="64">
        <v>140.38</v>
      </c>
      <c r="H527" s="64">
        <v>144.33</v>
      </c>
      <c r="I527" s="64">
        <v>137.07</v>
      </c>
      <c r="J527" s="109">
        <f t="shared" si="58"/>
        <v>94.96986073581375</v>
      </c>
      <c r="K527" s="100">
        <f t="shared" si="56"/>
        <v>102.29104477611939</v>
      </c>
      <c r="L527" s="111">
        <f t="shared" si="59"/>
        <v>0.0003629817206131443</v>
      </c>
    </row>
    <row r="528" spans="1:12" ht="33.75">
      <c r="A528" s="159"/>
      <c r="B528" s="173"/>
      <c r="C528" s="9">
        <v>4360</v>
      </c>
      <c r="D528" s="9" t="s">
        <v>152</v>
      </c>
      <c r="E528" s="64">
        <v>0.96</v>
      </c>
      <c r="F528" s="135">
        <v>100</v>
      </c>
      <c r="G528" s="64">
        <v>1.4</v>
      </c>
      <c r="H528" s="64">
        <v>1.4</v>
      </c>
      <c r="I528" s="64">
        <v>0</v>
      </c>
      <c r="J528" s="109">
        <f t="shared" si="58"/>
        <v>0</v>
      </c>
      <c r="K528" s="100">
        <f t="shared" si="56"/>
        <v>0</v>
      </c>
      <c r="L528" s="111">
        <f t="shared" si="59"/>
        <v>0</v>
      </c>
    </row>
    <row r="529" spans="1:12" s="15" customFormat="1" ht="12.75" customHeight="1">
      <c r="A529" s="159"/>
      <c r="B529" s="38">
        <v>85216</v>
      </c>
      <c r="C529" s="2"/>
      <c r="D529" s="2" t="s">
        <v>126</v>
      </c>
      <c r="E529" s="69">
        <f>E530</f>
        <v>241173.34</v>
      </c>
      <c r="F529" s="93">
        <v>98.3</v>
      </c>
      <c r="G529" s="69">
        <f>G530</f>
        <v>194555</v>
      </c>
      <c r="H529" s="69">
        <f>H530</f>
        <v>210409</v>
      </c>
      <c r="I529" s="69">
        <f>I530</f>
        <v>210232.95</v>
      </c>
      <c r="J529" s="107">
        <f t="shared" si="58"/>
        <v>99.91632962468337</v>
      </c>
      <c r="K529" s="91">
        <f t="shared" si="56"/>
        <v>87.17089127678874</v>
      </c>
      <c r="L529" s="98">
        <f aca="true" t="shared" si="60" ref="L529:L543">(I529/$I$803)*100</f>
        <v>0.5567280799633556</v>
      </c>
    </row>
    <row r="530" spans="1:12" ht="12" customHeight="1">
      <c r="A530" s="159"/>
      <c r="B530" s="38"/>
      <c r="C530" s="9">
        <v>3110</v>
      </c>
      <c r="D530" s="9" t="s">
        <v>77</v>
      </c>
      <c r="E530" s="64">
        <v>241173.34</v>
      </c>
      <c r="F530" s="135">
        <v>98.3</v>
      </c>
      <c r="G530" s="64">
        <v>194555</v>
      </c>
      <c r="H530" s="64">
        <v>210409</v>
      </c>
      <c r="I530" s="64">
        <v>210232.95</v>
      </c>
      <c r="J530" s="101">
        <f t="shared" si="58"/>
        <v>99.91632962468337</v>
      </c>
      <c r="K530" s="100">
        <f t="shared" si="56"/>
        <v>87.17089127678874</v>
      </c>
      <c r="L530" s="101">
        <f t="shared" si="60"/>
        <v>0.5567280799633556</v>
      </c>
    </row>
    <row r="531" spans="1:12" ht="21">
      <c r="A531" s="159"/>
      <c r="B531" s="155">
        <v>85219</v>
      </c>
      <c r="C531" s="2"/>
      <c r="D531" s="2" t="s">
        <v>94</v>
      </c>
      <c r="E531" s="63">
        <f>SUM(E532:E552)</f>
        <v>741241.5499999999</v>
      </c>
      <c r="F531" s="128">
        <v>94.7</v>
      </c>
      <c r="G531" s="63">
        <f>SUM(G532:G552)</f>
        <v>734348.71</v>
      </c>
      <c r="H531" s="63">
        <f>SUM(H532:H552)</f>
        <v>720309.4400000001</v>
      </c>
      <c r="I531" s="63">
        <f>SUM(I532:I552)</f>
        <v>695673.9800000001</v>
      </c>
      <c r="J531" s="107">
        <f t="shared" si="58"/>
        <v>96.57987822566923</v>
      </c>
      <c r="K531" s="91">
        <f t="shared" si="56"/>
        <v>93.85253430545012</v>
      </c>
      <c r="L531" s="98">
        <f t="shared" si="60"/>
        <v>1.8422480356474373</v>
      </c>
    </row>
    <row r="532" spans="1:12" ht="33.75">
      <c r="A532" s="159"/>
      <c r="B532" s="156"/>
      <c r="C532" s="9">
        <v>3020</v>
      </c>
      <c r="D532" s="9" t="s">
        <v>111</v>
      </c>
      <c r="E532" s="64">
        <v>7159.86</v>
      </c>
      <c r="F532" s="135">
        <v>100</v>
      </c>
      <c r="G532" s="64">
        <v>7236.57</v>
      </c>
      <c r="H532" s="64">
        <v>7036.57</v>
      </c>
      <c r="I532" s="64">
        <v>4235.52</v>
      </c>
      <c r="J532" s="114">
        <f t="shared" si="58"/>
        <v>60.192963332987524</v>
      </c>
      <c r="K532" s="100">
        <f t="shared" si="56"/>
        <v>59.156463953205794</v>
      </c>
      <c r="L532" s="101">
        <f t="shared" si="60"/>
        <v>0.011216286111413041</v>
      </c>
    </row>
    <row r="533" spans="1:12" ht="22.5">
      <c r="A533" s="159"/>
      <c r="B533" s="156"/>
      <c r="C533" s="9">
        <v>4010</v>
      </c>
      <c r="D533" s="9" t="s">
        <v>55</v>
      </c>
      <c r="E533" s="64">
        <v>489241.86</v>
      </c>
      <c r="F533" s="135">
        <v>98.5</v>
      </c>
      <c r="G533" s="64">
        <v>481372.86</v>
      </c>
      <c r="H533" s="64">
        <v>457386.37</v>
      </c>
      <c r="I533" s="64">
        <v>442987.47</v>
      </c>
      <c r="J533" s="109">
        <f t="shared" si="58"/>
        <v>96.85191755932735</v>
      </c>
      <c r="K533" s="100">
        <f t="shared" si="56"/>
        <v>90.5457006479372</v>
      </c>
      <c r="L533" s="101">
        <f t="shared" si="60"/>
        <v>1.1730966226793875</v>
      </c>
    </row>
    <row r="534" spans="1:12" ht="24" customHeight="1">
      <c r="A534" s="159"/>
      <c r="B534" s="156"/>
      <c r="C534" s="9">
        <v>4040</v>
      </c>
      <c r="D534" s="9" t="s">
        <v>56</v>
      </c>
      <c r="E534" s="64">
        <v>34947.52</v>
      </c>
      <c r="F534" s="135">
        <v>100</v>
      </c>
      <c r="G534" s="64">
        <v>35760.02</v>
      </c>
      <c r="H534" s="64">
        <v>36779.48</v>
      </c>
      <c r="I534" s="64">
        <v>36779.48</v>
      </c>
      <c r="J534" s="114">
        <f t="shared" si="58"/>
        <v>100</v>
      </c>
      <c r="K534" s="100">
        <f t="shared" si="56"/>
        <v>105.24203148034542</v>
      </c>
      <c r="L534" s="101">
        <f t="shared" si="60"/>
        <v>0.09739752632710828</v>
      </c>
    </row>
    <row r="535" spans="1:12" ht="33.75">
      <c r="A535" s="159"/>
      <c r="B535" s="156"/>
      <c r="C535" s="9">
        <v>4110</v>
      </c>
      <c r="D535" s="9" t="s">
        <v>193</v>
      </c>
      <c r="E535" s="64">
        <v>85322.84</v>
      </c>
      <c r="F535" s="135">
        <v>92</v>
      </c>
      <c r="G535" s="64">
        <v>90291.4</v>
      </c>
      <c r="H535" s="64">
        <v>85029.32</v>
      </c>
      <c r="I535" s="64">
        <v>82430.56</v>
      </c>
      <c r="J535" s="114">
        <f t="shared" si="58"/>
        <v>96.94368954144286</v>
      </c>
      <c r="K535" s="100">
        <f t="shared" si="56"/>
        <v>96.61019253461323</v>
      </c>
      <c r="L535" s="101">
        <f t="shared" si="60"/>
        <v>0.21828836725691275</v>
      </c>
    </row>
    <row r="536" spans="1:12" ht="22.5">
      <c r="A536" s="159"/>
      <c r="B536" s="156"/>
      <c r="C536" s="9">
        <v>4120</v>
      </c>
      <c r="D536" s="9" t="s">
        <v>60</v>
      </c>
      <c r="E536" s="64">
        <v>7275.87</v>
      </c>
      <c r="F536" s="135">
        <v>85.8</v>
      </c>
      <c r="G536" s="64">
        <v>8259.85</v>
      </c>
      <c r="H536" s="64">
        <v>8425.93</v>
      </c>
      <c r="I536" s="64">
        <v>7651.13</v>
      </c>
      <c r="J536" s="109">
        <f t="shared" si="58"/>
        <v>90.80457587471057</v>
      </c>
      <c r="K536" s="100">
        <f t="shared" si="56"/>
        <v>105.15759627371023</v>
      </c>
      <c r="L536" s="101">
        <f t="shared" si="60"/>
        <v>0.020261328751986923</v>
      </c>
    </row>
    <row r="537" spans="1:12" ht="22.5">
      <c r="A537" s="159"/>
      <c r="B537" s="156"/>
      <c r="C537" s="9">
        <v>4170</v>
      </c>
      <c r="D537" s="9" t="s">
        <v>29</v>
      </c>
      <c r="E537" s="64"/>
      <c r="F537" s="135">
        <v>0</v>
      </c>
      <c r="G537" s="64">
        <v>1000</v>
      </c>
      <c r="H537" s="64">
        <v>1500</v>
      </c>
      <c r="I537" s="64">
        <v>1500</v>
      </c>
      <c r="J537" s="114">
        <f t="shared" si="58"/>
        <v>100</v>
      </c>
      <c r="K537" s="100"/>
      <c r="L537" s="101">
        <f t="shared" si="60"/>
        <v>0.003972222812575447</v>
      </c>
    </row>
    <row r="538" spans="1:12" ht="20.25" customHeight="1">
      <c r="A538" s="159"/>
      <c r="B538" s="156"/>
      <c r="C538" s="9">
        <v>4210</v>
      </c>
      <c r="D538" s="9" t="s">
        <v>14</v>
      </c>
      <c r="E538" s="64">
        <v>22357.87</v>
      </c>
      <c r="F538" s="135">
        <v>75.3</v>
      </c>
      <c r="G538" s="64">
        <v>26417.15</v>
      </c>
      <c r="H538" s="64">
        <v>31246.73</v>
      </c>
      <c r="I538" s="64">
        <v>30357.8</v>
      </c>
      <c r="J538" s="109">
        <f t="shared" si="58"/>
        <v>97.15512631241732</v>
      </c>
      <c r="K538" s="100">
        <f t="shared" si="56"/>
        <v>135.78127075611405</v>
      </c>
      <c r="L538" s="101">
        <f t="shared" si="60"/>
        <v>0.08039196379973527</v>
      </c>
    </row>
    <row r="539" spans="1:12" ht="11.25">
      <c r="A539" s="159"/>
      <c r="B539" s="156"/>
      <c r="C539" s="9">
        <v>4260</v>
      </c>
      <c r="D539" s="9" t="s">
        <v>15</v>
      </c>
      <c r="E539" s="64">
        <v>15205.27</v>
      </c>
      <c r="F539" s="135">
        <v>68.3</v>
      </c>
      <c r="G539" s="64">
        <v>16082.58</v>
      </c>
      <c r="H539" s="64">
        <v>17946.96</v>
      </c>
      <c r="I539" s="64">
        <v>17914.2</v>
      </c>
      <c r="J539" s="109">
        <f t="shared" si="58"/>
        <v>99.81746212171868</v>
      </c>
      <c r="K539" s="100">
        <f t="shared" si="56"/>
        <v>117.81573099326748</v>
      </c>
      <c r="L539" s="101">
        <f t="shared" si="60"/>
        <v>0.04743946260602606</v>
      </c>
    </row>
    <row r="540" spans="1:12" ht="22.5">
      <c r="A540" s="159"/>
      <c r="B540" s="156"/>
      <c r="C540" s="9">
        <v>4270</v>
      </c>
      <c r="D540" s="9" t="s">
        <v>17</v>
      </c>
      <c r="E540" s="64">
        <v>17340</v>
      </c>
      <c r="F540" s="135">
        <v>96.3</v>
      </c>
      <c r="G540" s="64">
        <v>3500</v>
      </c>
      <c r="H540" s="64">
        <v>4500</v>
      </c>
      <c r="I540" s="64">
        <v>3747.2</v>
      </c>
      <c r="J540" s="109">
        <f t="shared" si="58"/>
        <v>83.27111111111111</v>
      </c>
      <c r="K540" s="100">
        <f t="shared" si="56"/>
        <v>21.610149942329873</v>
      </c>
      <c r="L540" s="101">
        <f t="shared" si="60"/>
        <v>0.00992314221552181</v>
      </c>
    </row>
    <row r="541" spans="1:12" ht="22.5">
      <c r="A541" s="159"/>
      <c r="B541" s="156"/>
      <c r="C541" s="9">
        <v>4280</v>
      </c>
      <c r="D541" s="9" t="s">
        <v>63</v>
      </c>
      <c r="E541" s="64">
        <v>278</v>
      </c>
      <c r="F541" s="135">
        <v>91</v>
      </c>
      <c r="G541" s="64">
        <v>365</v>
      </c>
      <c r="H541" s="64">
        <v>365</v>
      </c>
      <c r="I541" s="64">
        <v>280</v>
      </c>
      <c r="J541" s="114">
        <f t="shared" si="58"/>
        <v>76.71232876712328</v>
      </c>
      <c r="K541" s="100">
        <f t="shared" si="56"/>
        <v>100.71942446043165</v>
      </c>
      <c r="L541" s="101">
        <f t="shared" si="60"/>
        <v>0.0007414815916807502</v>
      </c>
    </row>
    <row r="542" spans="1:12" ht="11.25">
      <c r="A542" s="159"/>
      <c r="B542" s="156"/>
      <c r="C542" s="9">
        <v>4300</v>
      </c>
      <c r="D542" s="9" t="s">
        <v>85</v>
      </c>
      <c r="E542" s="64">
        <v>19657.98</v>
      </c>
      <c r="F542" s="135">
        <v>80</v>
      </c>
      <c r="G542" s="64">
        <v>25590.92</v>
      </c>
      <c r="H542" s="64">
        <v>28590.92</v>
      </c>
      <c r="I542" s="64">
        <v>27445.26</v>
      </c>
      <c r="J542" s="114">
        <f t="shared" si="58"/>
        <v>95.99292362750131</v>
      </c>
      <c r="K542" s="100">
        <f t="shared" si="56"/>
        <v>139.61383621307988</v>
      </c>
      <c r="L542" s="101">
        <f t="shared" si="60"/>
        <v>0.07267912524604293</v>
      </c>
    </row>
    <row r="543" spans="1:12" ht="34.5" customHeight="1">
      <c r="A543" s="159"/>
      <c r="B543" s="156"/>
      <c r="C543" s="9">
        <v>4360</v>
      </c>
      <c r="D543" s="9" t="s">
        <v>206</v>
      </c>
      <c r="E543" s="64">
        <v>2160.47</v>
      </c>
      <c r="F543" s="135">
        <v>58</v>
      </c>
      <c r="G543" s="64">
        <v>2343.24</v>
      </c>
      <c r="H543" s="64">
        <v>2343.24</v>
      </c>
      <c r="I543" s="64">
        <v>2291.15</v>
      </c>
      <c r="J543" s="114">
        <f t="shared" si="58"/>
        <v>97.77700961062462</v>
      </c>
      <c r="K543" s="100">
        <f t="shared" si="56"/>
        <v>106.04868385119906</v>
      </c>
      <c r="L543" s="98">
        <f t="shared" si="60"/>
        <v>0.006067305531354824</v>
      </c>
    </row>
    <row r="544" spans="1:12" ht="44.25" customHeight="1">
      <c r="A544" s="159"/>
      <c r="B544" s="156"/>
      <c r="C544" s="9">
        <v>4390</v>
      </c>
      <c r="D544" s="9" t="s">
        <v>235</v>
      </c>
      <c r="E544" s="64"/>
      <c r="F544" s="135">
        <v>0</v>
      </c>
      <c r="G544" s="64">
        <v>0</v>
      </c>
      <c r="H544" s="64">
        <v>0</v>
      </c>
      <c r="I544" s="64"/>
      <c r="J544" s="114"/>
      <c r="K544" s="100"/>
      <c r="L544" s="98"/>
    </row>
    <row r="545" spans="1:12" ht="57.75" customHeight="1">
      <c r="A545" s="159"/>
      <c r="B545" s="156"/>
      <c r="C545" s="9">
        <v>4400</v>
      </c>
      <c r="D545" s="9" t="s">
        <v>166</v>
      </c>
      <c r="E545" s="64">
        <v>9073.4</v>
      </c>
      <c r="F545" s="135">
        <v>100</v>
      </c>
      <c r="G545" s="64">
        <v>9074.87</v>
      </c>
      <c r="H545" s="64">
        <v>13317</v>
      </c>
      <c r="I545" s="64">
        <v>13317</v>
      </c>
      <c r="J545" s="114">
        <f t="shared" si="58"/>
        <v>100</v>
      </c>
      <c r="K545" s="100">
        <f t="shared" si="56"/>
        <v>146.76967840059956</v>
      </c>
      <c r="L545" s="98"/>
    </row>
    <row r="546" spans="1:12" ht="22.5">
      <c r="A546" s="159"/>
      <c r="B546" s="156"/>
      <c r="C546" s="9">
        <v>4410</v>
      </c>
      <c r="D546" s="9" t="s">
        <v>58</v>
      </c>
      <c r="E546" s="64">
        <v>661.88</v>
      </c>
      <c r="F546" s="135">
        <v>97.7</v>
      </c>
      <c r="G546" s="64">
        <v>554.66</v>
      </c>
      <c r="H546" s="64">
        <v>554.66</v>
      </c>
      <c r="I546" s="64">
        <v>345.51</v>
      </c>
      <c r="J546" s="109">
        <f t="shared" si="58"/>
        <v>62.29221505066167</v>
      </c>
      <c r="K546" s="100">
        <f t="shared" si="56"/>
        <v>52.20130537257509</v>
      </c>
      <c r="L546" s="98"/>
    </row>
    <row r="547" spans="1:12" ht="22.5" customHeight="1">
      <c r="A547" s="159"/>
      <c r="B547" s="156"/>
      <c r="C547" s="9">
        <v>4420</v>
      </c>
      <c r="D547" s="9" t="s">
        <v>59</v>
      </c>
      <c r="E547" s="64"/>
      <c r="F547" s="135">
        <v>0</v>
      </c>
      <c r="G547" s="64">
        <v>105.08</v>
      </c>
      <c r="H547" s="64">
        <v>105.08</v>
      </c>
      <c r="I547" s="64">
        <v>0</v>
      </c>
      <c r="J547" s="109">
        <f t="shared" si="58"/>
        <v>0</v>
      </c>
      <c r="K547" s="100"/>
      <c r="L547" s="98"/>
    </row>
    <row r="548" spans="1:12" ht="13.5" customHeight="1">
      <c r="A548" s="159"/>
      <c r="B548" s="156"/>
      <c r="C548" s="9">
        <v>4430</v>
      </c>
      <c r="D548" s="9" t="s">
        <v>32</v>
      </c>
      <c r="E548" s="64">
        <v>1213</v>
      </c>
      <c r="F548" s="135">
        <v>39.5</v>
      </c>
      <c r="G548" s="64">
        <v>1213</v>
      </c>
      <c r="H548" s="64">
        <v>1213</v>
      </c>
      <c r="I548" s="64">
        <v>1184.43</v>
      </c>
      <c r="J548" s="109">
        <f t="shared" si="58"/>
        <v>97.6446826051113</v>
      </c>
      <c r="K548" s="100">
        <f aca="true" t="shared" si="61" ref="K548:K589">(I548/E548)*100</f>
        <v>97.6446826051113</v>
      </c>
      <c r="L548" s="98"/>
    </row>
    <row r="549" spans="1:12" ht="33.75">
      <c r="A549" s="159"/>
      <c r="B549" s="156"/>
      <c r="C549" s="9">
        <v>4440</v>
      </c>
      <c r="D549" s="9" t="s">
        <v>114</v>
      </c>
      <c r="E549" s="64">
        <v>13522.35</v>
      </c>
      <c r="F549" s="135">
        <v>100</v>
      </c>
      <c r="G549" s="64">
        <v>13931.51</v>
      </c>
      <c r="H549" s="64">
        <v>12985.91</v>
      </c>
      <c r="I549" s="64">
        <v>12985.91</v>
      </c>
      <c r="J549" s="114">
        <f t="shared" si="58"/>
        <v>100</v>
      </c>
      <c r="K549" s="100">
        <f t="shared" si="61"/>
        <v>96.03293806180139</v>
      </c>
      <c r="L549" s="98"/>
    </row>
    <row r="550" spans="1:12" ht="45">
      <c r="A550" s="159"/>
      <c r="B550" s="156"/>
      <c r="C550" s="9">
        <v>4520</v>
      </c>
      <c r="D550" s="9" t="s">
        <v>42</v>
      </c>
      <c r="E550" s="64">
        <v>2400</v>
      </c>
      <c r="F550" s="135">
        <v>100</v>
      </c>
      <c r="G550" s="64">
        <v>2400</v>
      </c>
      <c r="H550" s="64">
        <v>2400</v>
      </c>
      <c r="I550" s="64">
        <v>2400</v>
      </c>
      <c r="J550" s="114">
        <f t="shared" si="58"/>
        <v>100</v>
      </c>
      <c r="K550" s="100">
        <f t="shared" si="61"/>
        <v>100</v>
      </c>
      <c r="L550" s="98"/>
    </row>
    <row r="551" spans="1:12" ht="33" customHeight="1">
      <c r="A551" s="159"/>
      <c r="B551" s="156"/>
      <c r="C551" s="9">
        <v>4610</v>
      </c>
      <c r="D551" s="9" t="s">
        <v>123</v>
      </c>
      <c r="E551" s="64">
        <v>100</v>
      </c>
      <c r="F551" s="135">
        <v>91</v>
      </c>
      <c r="G551" s="64">
        <v>100</v>
      </c>
      <c r="H551" s="64">
        <v>100</v>
      </c>
      <c r="I551" s="64">
        <v>0</v>
      </c>
      <c r="J551" s="114">
        <f t="shared" si="58"/>
        <v>0</v>
      </c>
      <c r="K551" s="100"/>
      <c r="L551" s="98"/>
    </row>
    <row r="552" spans="1:12" ht="33" customHeight="1">
      <c r="A552" s="159"/>
      <c r="B552" s="156"/>
      <c r="C552" s="9">
        <v>4700</v>
      </c>
      <c r="D552" s="9" t="s">
        <v>224</v>
      </c>
      <c r="E552" s="64">
        <v>13323.38</v>
      </c>
      <c r="F552" s="135">
        <v>97</v>
      </c>
      <c r="G552" s="64">
        <v>8750</v>
      </c>
      <c r="H552" s="64">
        <v>8483.27</v>
      </c>
      <c r="I552" s="64">
        <v>7821.36</v>
      </c>
      <c r="J552" s="114">
        <f t="shared" si="58"/>
        <v>92.19746630721407</v>
      </c>
      <c r="K552" s="100">
        <f t="shared" si="61"/>
        <v>58.70402255283569</v>
      </c>
      <c r="L552" s="98"/>
    </row>
    <row r="553" spans="1:12" ht="73.5">
      <c r="A553" s="159"/>
      <c r="B553" s="156">
        <v>85220</v>
      </c>
      <c r="C553" s="9"/>
      <c r="D553" s="2" t="s">
        <v>181</v>
      </c>
      <c r="E553" s="69">
        <f>E554</f>
        <v>0</v>
      </c>
      <c r="F553" s="93"/>
      <c r="G553" s="69">
        <f>G554</f>
        <v>0</v>
      </c>
      <c r="H553" s="69">
        <f>H554</f>
        <v>85713</v>
      </c>
      <c r="I553" s="69">
        <f>I554</f>
        <v>85650</v>
      </c>
      <c r="J553" s="91"/>
      <c r="K553" s="91"/>
      <c r="L553" s="98"/>
    </row>
    <row r="554" spans="1:12" ht="23.25" customHeight="1">
      <c r="A554" s="159"/>
      <c r="B554" s="167"/>
      <c r="C554" s="9">
        <v>6050</v>
      </c>
      <c r="D554" s="9" t="s">
        <v>154</v>
      </c>
      <c r="E554" s="64"/>
      <c r="F554" s="135"/>
      <c r="G554" s="64"/>
      <c r="H554" s="64">
        <v>85713</v>
      </c>
      <c r="I554" s="64">
        <v>85650</v>
      </c>
      <c r="J554" s="114"/>
      <c r="K554" s="100"/>
      <c r="L554" s="98"/>
    </row>
    <row r="555" spans="1:12" ht="31.5">
      <c r="A555" s="159"/>
      <c r="B555" s="155">
        <v>85228</v>
      </c>
      <c r="C555" s="2"/>
      <c r="D555" s="2" t="s">
        <v>236</v>
      </c>
      <c r="E555" s="63">
        <f>SUM(E556:E569)</f>
        <v>172370.21000000002</v>
      </c>
      <c r="F555" s="128">
        <v>95.6</v>
      </c>
      <c r="G555" s="63">
        <f>SUM(G556:G569)</f>
        <v>184048.65999999997</v>
      </c>
      <c r="H555" s="63">
        <f>SUM(H556:H569)</f>
        <v>213974.27999999997</v>
      </c>
      <c r="I555" s="63">
        <f>SUM(I556:I569)</f>
        <v>209997.86</v>
      </c>
      <c r="J555" s="107">
        <f aca="true" t="shared" si="62" ref="J555:J561">(I555/H555)*100</f>
        <v>98.1416364621019</v>
      </c>
      <c r="K555" s="91">
        <f t="shared" si="61"/>
        <v>121.82955511860196</v>
      </c>
      <c r="L555" s="98">
        <f>(I555/$I$803)*100</f>
        <v>0.5561055267226833</v>
      </c>
    </row>
    <row r="556" spans="1:12" ht="31.5" customHeight="1">
      <c r="A556" s="159"/>
      <c r="B556" s="156"/>
      <c r="C556" s="9">
        <v>3020</v>
      </c>
      <c r="D556" s="9" t="s">
        <v>111</v>
      </c>
      <c r="E556" s="64">
        <v>3135.58</v>
      </c>
      <c r="F556" s="135">
        <v>100</v>
      </c>
      <c r="G556" s="64">
        <v>3979.4</v>
      </c>
      <c r="H556" s="64">
        <v>3339.4</v>
      </c>
      <c r="I556" s="64">
        <v>3227.55</v>
      </c>
      <c r="J556" s="109">
        <f t="shared" si="62"/>
        <v>96.65059591543391</v>
      </c>
      <c r="K556" s="100">
        <f t="shared" si="61"/>
        <v>102.93310966392184</v>
      </c>
      <c r="L556" s="112">
        <f>(I556/$I$803)*100</f>
        <v>0.00854703182581859</v>
      </c>
    </row>
    <row r="557" spans="1:12" ht="23.25" customHeight="1">
      <c r="A557" s="159"/>
      <c r="B557" s="156"/>
      <c r="C557" s="9">
        <v>3030</v>
      </c>
      <c r="D557" s="9" t="s">
        <v>57</v>
      </c>
      <c r="E557" s="64">
        <v>54.74</v>
      </c>
      <c r="F557" s="135">
        <v>11.9</v>
      </c>
      <c r="G557" s="64">
        <v>54.74</v>
      </c>
      <c r="H557" s="64">
        <v>128</v>
      </c>
      <c r="I557" s="64">
        <v>64</v>
      </c>
      <c r="J557" s="109">
        <f t="shared" si="62"/>
        <v>50</v>
      </c>
      <c r="K557" s="100">
        <f t="shared" si="61"/>
        <v>116.91633175009133</v>
      </c>
      <c r="L557" s="112"/>
    </row>
    <row r="558" spans="1:12" ht="22.5">
      <c r="A558" s="159"/>
      <c r="B558" s="156"/>
      <c r="C558" s="9">
        <v>4010</v>
      </c>
      <c r="D558" s="9" t="s">
        <v>55</v>
      </c>
      <c r="E558" s="64">
        <v>114059.37</v>
      </c>
      <c r="F558" s="135">
        <v>97.6</v>
      </c>
      <c r="G558" s="64">
        <v>119006.26</v>
      </c>
      <c r="H558" s="64">
        <v>124804.73</v>
      </c>
      <c r="I558" s="64">
        <v>124804.72</v>
      </c>
      <c r="J558" s="109">
        <f t="shared" si="62"/>
        <v>99.99999198748317</v>
      </c>
      <c r="K558" s="100">
        <f t="shared" si="61"/>
        <v>109.42083934007351</v>
      </c>
      <c r="L558" s="112">
        <f aca="true" t="shared" si="63" ref="L558:L563">(I558/$I$803)*100</f>
        <v>0.3305014372673941</v>
      </c>
    </row>
    <row r="559" spans="1:12" ht="22.5" customHeight="1">
      <c r="A559" s="159"/>
      <c r="B559" s="156"/>
      <c r="C559" s="9">
        <v>4040</v>
      </c>
      <c r="D559" s="9" t="s">
        <v>56</v>
      </c>
      <c r="E559" s="64">
        <v>7938.02</v>
      </c>
      <c r="F559" s="135">
        <v>100</v>
      </c>
      <c r="G559" s="64">
        <v>8501.84</v>
      </c>
      <c r="H559" s="64">
        <v>8689.41</v>
      </c>
      <c r="I559" s="64">
        <v>8689.41</v>
      </c>
      <c r="J559" s="114">
        <f t="shared" si="62"/>
        <v>100</v>
      </c>
      <c r="K559" s="100">
        <f t="shared" si="61"/>
        <v>109.46571059281784</v>
      </c>
      <c r="L559" s="112">
        <f t="shared" si="63"/>
        <v>0.02301084841988081</v>
      </c>
    </row>
    <row r="560" spans="1:12" ht="33.75">
      <c r="A560" s="159"/>
      <c r="B560" s="156"/>
      <c r="C560" s="9">
        <v>4110</v>
      </c>
      <c r="D560" s="9" t="s">
        <v>193</v>
      </c>
      <c r="E560" s="64">
        <v>22311.18</v>
      </c>
      <c r="F560" s="135">
        <v>100</v>
      </c>
      <c r="G560" s="64">
        <v>22278.36</v>
      </c>
      <c r="H560" s="64">
        <v>26619.08</v>
      </c>
      <c r="I560" s="64">
        <v>25491.66</v>
      </c>
      <c r="J560" s="109">
        <f t="shared" si="62"/>
        <v>95.76461695896327</v>
      </c>
      <c r="K560" s="100">
        <f t="shared" si="61"/>
        <v>114.2550954274942</v>
      </c>
      <c r="L560" s="112">
        <f t="shared" si="63"/>
        <v>0.06750570225494469</v>
      </c>
    </row>
    <row r="561" spans="1:12" ht="22.5" customHeight="1">
      <c r="A561" s="159"/>
      <c r="B561" s="156"/>
      <c r="C561" s="9">
        <v>4120</v>
      </c>
      <c r="D561" s="9" t="s">
        <v>60</v>
      </c>
      <c r="E561" s="64">
        <v>1970.6</v>
      </c>
      <c r="F561" s="135">
        <v>99.9</v>
      </c>
      <c r="G561" s="64">
        <v>2289.77</v>
      </c>
      <c r="H561" s="64">
        <v>2321.62</v>
      </c>
      <c r="I561" s="64">
        <v>2125.73</v>
      </c>
      <c r="J561" s="109">
        <f t="shared" si="62"/>
        <v>91.56235731945796</v>
      </c>
      <c r="K561" s="100">
        <f t="shared" si="61"/>
        <v>107.87222165837818</v>
      </c>
      <c r="L561" s="112">
        <f t="shared" si="63"/>
        <v>0.005629248799584004</v>
      </c>
    </row>
    <row r="562" spans="1:12" ht="25.5" customHeight="1">
      <c r="A562" s="159"/>
      <c r="B562" s="156"/>
      <c r="C562" s="9">
        <v>4170</v>
      </c>
      <c r="D562" s="9" t="s">
        <v>29</v>
      </c>
      <c r="E562" s="64">
        <v>7645.06</v>
      </c>
      <c r="F562" s="135">
        <v>65.8</v>
      </c>
      <c r="G562" s="64">
        <v>11894.98</v>
      </c>
      <c r="H562" s="64">
        <v>21088.18</v>
      </c>
      <c r="I562" s="64">
        <v>19315.86</v>
      </c>
      <c r="J562" s="109">
        <f aca="true" t="shared" si="64" ref="J562:J583">(I562/H562)*100</f>
        <v>91.59567112951426</v>
      </c>
      <c r="K562" s="100">
        <f t="shared" si="61"/>
        <v>252.65805631348871</v>
      </c>
      <c r="L562" s="112">
        <f t="shared" si="63"/>
        <v>0.051151266491009054</v>
      </c>
    </row>
    <row r="563" spans="1:12" ht="20.25" customHeight="1">
      <c r="A563" s="159"/>
      <c r="B563" s="156"/>
      <c r="C563" s="9">
        <v>4210</v>
      </c>
      <c r="D563" s="9" t="s">
        <v>14</v>
      </c>
      <c r="E563" s="64"/>
      <c r="F563" s="135">
        <v>0</v>
      </c>
      <c r="G563" s="64">
        <v>15.6</v>
      </c>
      <c r="H563" s="64">
        <v>5488.91</v>
      </c>
      <c r="I563" s="64">
        <v>5488.91</v>
      </c>
      <c r="J563" s="109">
        <f t="shared" si="64"/>
        <v>100</v>
      </c>
      <c r="K563" s="100"/>
      <c r="L563" s="112">
        <f t="shared" si="63"/>
        <v>0.014535449012115665</v>
      </c>
    </row>
    <row r="564" spans="1:12" ht="20.25" customHeight="1">
      <c r="A564" s="159"/>
      <c r="B564" s="156"/>
      <c r="C564" s="9">
        <v>4280</v>
      </c>
      <c r="D564" s="9" t="s">
        <v>63</v>
      </c>
      <c r="E564" s="64">
        <v>200</v>
      </c>
      <c r="F564" s="135">
        <v>100</v>
      </c>
      <c r="G564" s="64">
        <v>460</v>
      </c>
      <c r="H564" s="64">
        <v>380.5</v>
      </c>
      <c r="I564" s="64">
        <v>200</v>
      </c>
      <c r="J564" s="109">
        <f t="shared" si="64"/>
        <v>52.56241787122208</v>
      </c>
      <c r="K564" s="100">
        <f t="shared" si="61"/>
        <v>100</v>
      </c>
      <c r="L564" s="112"/>
    </row>
    <row r="565" spans="1:12" ht="12" customHeight="1">
      <c r="A565" s="159"/>
      <c r="B565" s="156"/>
      <c r="C565" s="9">
        <v>4300</v>
      </c>
      <c r="D565" s="9" t="s">
        <v>19</v>
      </c>
      <c r="E565" s="64"/>
      <c r="F565" s="135">
        <v>0</v>
      </c>
      <c r="G565" s="64">
        <v>61.9</v>
      </c>
      <c r="H565" s="64">
        <v>61.9</v>
      </c>
      <c r="I565" s="64">
        <v>0</v>
      </c>
      <c r="J565" s="109">
        <f t="shared" si="64"/>
        <v>0</v>
      </c>
      <c r="K565" s="100"/>
      <c r="L565" s="112"/>
    </row>
    <row r="566" spans="1:12" ht="33.75" customHeight="1">
      <c r="A566" s="159"/>
      <c r="B566" s="156"/>
      <c r="C566" s="9">
        <v>4360</v>
      </c>
      <c r="D566" s="9" t="s">
        <v>206</v>
      </c>
      <c r="E566" s="64"/>
      <c r="F566" s="135"/>
      <c r="G566" s="64"/>
      <c r="H566" s="64">
        <v>3520</v>
      </c>
      <c r="I566" s="64">
        <v>3520</v>
      </c>
      <c r="J566" s="109">
        <f t="shared" si="64"/>
        <v>100</v>
      </c>
      <c r="K566" s="100"/>
      <c r="L566" s="112"/>
    </row>
    <row r="567" spans="1:12" ht="22.5" customHeight="1">
      <c r="A567" s="159"/>
      <c r="B567" s="156"/>
      <c r="C567" s="9">
        <v>4410</v>
      </c>
      <c r="D567" s="9" t="s">
        <v>58</v>
      </c>
      <c r="E567" s="64">
        <v>8492.21</v>
      </c>
      <c r="F567" s="135">
        <v>93.7</v>
      </c>
      <c r="G567" s="64">
        <v>9170</v>
      </c>
      <c r="H567" s="64">
        <v>11196.74</v>
      </c>
      <c r="I567" s="64">
        <v>10764.21</v>
      </c>
      <c r="J567" s="109">
        <f t="shared" si="64"/>
        <v>96.13700059124352</v>
      </c>
      <c r="K567" s="100">
        <f t="shared" si="61"/>
        <v>126.75393095554632</v>
      </c>
      <c r="L567" s="112">
        <f>(I567/$I$803)*100</f>
        <v>0.02850522701423517</v>
      </c>
    </row>
    <row r="568" spans="1:12" ht="33.75">
      <c r="A568" s="159"/>
      <c r="B568" s="156"/>
      <c r="C568" s="9">
        <v>4440</v>
      </c>
      <c r="D568" s="9" t="s">
        <v>114</v>
      </c>
      <c r="E568" s="64">
        <v>6413.45</v>
      </c>
      <c r="F568" s="135">
        <v>100</v>
      </c>
      <c r="G568" s="64">
        <v>6125.81</v>
      </c>
      <c r="H568" s="64">
        <v>6125.81</v>
      </c>
      <c r="I568" s="64">
        <v>6125.81</v>
      </c>
      <c r="J568" s="109">
        <f t="shared" si="64"/>
        <v>100</v>
      </c>
      <c r="K568" s="100">
        <f t="shared" si="61"/>
        <v>95.5150504018898</v>
      </c>
      <c r="L568" s="112">
        <f>(I568/$I$803)*100</f>
        <v>0.0162220548183352</v>
      </c>
    </row>
    <row r="569" spans="1:12" ht="37.5" customHeight="1">
      <c r="A569" s="159"/>
      <c r="B569" s="157"/>
      <c r="C569" s="9">
        <v>4700</v>
      </c>
      <c r="D569" s="9" t="s">
        <v>224</v>
      </c>
      <c r="E569" s="64">
        <v>150</v>
      </c>
      <c r="F569" s="135">
        <v>100</v>
      </c>
      <c r="G569" s="64">
        <v>210</v>
      </c>
      <c r="H569" s="64">
        <v>210</v>
      </c>
      <c r="I569" s="64">
        <v>180</v>
      </c>
      <c r="J569" s="114">
        <f t="shared" si="64"/>
        <v>85.71428571428571</v>
      </c>
      <c r="K569" s="100">
        <f t="shared" si="61"/>
        <v>120</v>
      </c>
      <c r="L569" s="112">
        <f>(I569/$I$803)*100</f>
        <v>0.00047666673750905366</v>
      </c>
    </row>
    <row r="570" spans="1:12" s="15" customFormat="1" ht="21">
      <c r="A570" s="159"/>
      <c r="B570" s="52">
        <v>85230</v>
      </c>
      <c r="C570" s="2"/>
      <c r="D570" s="2" t="s">
        <v>169</v>
      </c>
      <c r="E570" s="69">
        <f>E571</f>
        <v>163844.5</v>
      </c>
      <c r="F570" s="93">
        <v>99</v>
      </c>
      <c r="G570" s="69">
        <f>G571</f>
        <v>163290.06</v>
      </c>
      <c r="H570" s="69">
        <f>H571</f>
        <v>181563.06</v>
      </c>
      <c r="I570" s="69">
        <f>I571</f>
        <v>178725.53</v>
      </c>
      <c r="J570" s="91">
        <f t="shared" si="64"/>
        <v>98.43716557762356</v>
      </c>
      <c r="K570" s="91"/>
      <c r="L570" s="110"/>
    </row>
    <row r="571" spans="1:12" ht="11.25">
      <c r="A571" s="159"/>
      <c r="B571" s="58"/>
      <c r="C571" s="9">
        <v>3110</v>
      </c>
      <c r="D571" s="9" t="s">
        <v>77</v>
      </c>
      <c r="E571" s="64">
        <v>163844.5</v>
      </c>
      <c r="F571" s="135">
        <v>99</v>
      </c>
      <c r="G571" s="64">
        <v>163290.06</v>
      </c>
      <c r="H571" s="64">
        <v>181563.06</v>
      </c>
      <c r="I571" s="64">
        <v>178725.53</v>
      </c>
      <c r="J571" s="114">
        <f t="shared" si="64"/>
        <v>98.43716557762356</v>
      </c>
      <c r="K571" s="100"/>
      <c r="L571" s="112"/>
    </row>
    <row r="572" spans="1:12" ht="21">
      <c r="A572" s="159"/>
      <c r="B572" s="168">
        <v>85232</v>
      </c>
      <c r="C572" s="2"/>
      <c r="D572" s="2" t="s">
        <v>237</v>
      </c>
      <c r="E572" s="63">
        <f>SUM(E573:E586)</f>
        <v>15620.859999999999</v>
      </c>
      <c r="F572" s="128">
        <v>78.6</v>
      </c>
      <c r="G572" s="63">
        <f>SUM(G573:G586)</f>
        <v>21188.099999999995</v>
      </c>
      <c r="H572" s="63">
        <f>SUM(H573:H586)</f>
        <v>19022.37</v>
      </c>
      <c r="I572" s="63">
        <f>SUM(I573:I586)</f>
        <v>16881.280000000002</v>
      </c>
      <c r="J572" s="107">
        <f t="shared" si="64"/>
        <v>88.74435730142987</v>
      </c>
      <c r="K572" s="91">
        <f t="shared" si="61"/>
        <v>108.06882591611475</v>
      </c>
      <c r="L572" s="121">
        <f>(I572/$I$803)*100</f>
        <v>0.04470413701431577</v>
      </c>
    </row>
    <row r="573" spans="1:12" ht="33" customHeight="1">
      <c r="A573" s="159"/>
      <c r="B573" s="168"/>
      <c r="C573" s="9">
        <v>3020</v>
      </c>
      <c r="D573" s="9" t="s">
        <v>111</v>
      </c>
      <c r="E573" s="64">
        <v>162.39</v>
      </c>
      <c r="F573" s="135">
        <v>33.2</v>
      </c>
      <c r="G573" s="64">
        <v>225</v>
      </c>
      <c r="H573" s="64">
        <v>232.43</v>
      </c>
      <c r="I573" s="64">
        <v>162.2</v>
      </c>
      <c r="J573" s="109">
        <f t="shared" si="64"/>
        <v>69.78445123262918</v>
      </c>
      <c r="K573" s="100">
        <f t="shared" si="61"/>
        <v>99.88299772153458</v>
      </c>
      <c r="L573" s="111"/>
    </row>
    <row r="574" spans="1:12" ht="20.25" customHeight="1">
      <c r="A574" s="159"/>
      <c r="B574" s="168"/>
      <c r="C574" s="9">
        <v>4010</v>
      </c>
      <c r="D574" s="9" t="s">
        <v>55</v>
      </c>
      <c r="E574" s="64">
        <v>6555</v>
      </c>
      <c r="F574" s="135">
        <v>79.3</v>
      </c>
      <c r="G574" s="64">
        <v>10978</v>
      </c>
      <c r="H574" s="64">
        <v>8989</v>
      </c>
      <c r="I574" s="64">
        <v>8090</v>
      </c>
      <c r="J574" s="109">
        <f t="shared" si="64"/>
        <v>89.99888752920235</v>
      </c>
      <c r="K574" s="100">
        <f t="shared" si="61"/>
        <v>123.41723874904653</v>
      </c>
      <c r="L574" s="111">
        <f>(I574/$I$803)*100</f>
        <v>0.021423521702490244</v>
      </c>
    </row>
    <row r="575" spans="1:12" ht="21.75" customHeight="1">
      <c r="A575" s="159"/>
      <c r="B575" s="168"/>
      <c r="C575" s="9">
        <v>4040</v>
      </c>
      <c r="D575" s="9" t="s">
        <v>56</v>
      </c>
      <c r="E575" s="64">
        <v>980.69</v>
      </c>
      <c r="F575" s="135">
        <v>100</v>
      </c>
      <c r="G575" s="64">
        <v>323.81</v>
      </c>
      <c r="H575" s="64">
        <v>323.81</v>
      </c>
      <c r="I575" s="64">
        <v>323.81</v>
      </c>
      <c r="J575" s="109">
        <f t="shared" si="64"/>
        <v>100</v>
      </c>
      <c r="K575" s="100">
        <f t="shared" si="61"/>
        <v>33.018588952676176</v>
      </c>
      <c r="L575" s="111"/>
    </row>
    <row r="576" spans="1:12" ht="33.75">
      <c r="A576" s="159"/>
      <c r="B576" s="168"/>
      <c r="C576" s="9">
        <v>4110</v>
      </c>
      <c r="D576" s="9" t="s">
        <v>193</v>
      </c>
      <c r="E576" s="64">
        <v>1315.74</v>
      </c>
      <c r="F576" s="135">
        <v>82</v>
      </c>
      <c r="G576" s="64">
        <v>2214.59</v>
      </c>
      <c r="H576" s="64">
        <v>1685.82</v>
      </c>
      <c r="I576" s="64">
        <v>1452.4</v>
      </c>
      <c r="J576" s="114">
        <f t="shared" si="64"/>
        <v>86.15391916100178</v>
      </c>
      <c r="K576" s="100">
        <f t="shared" si="61"/>
        <v>110.38655053430008</v>
      </c>
      <c r="L576" s="111">
        <f>(I576/$I$803)*100</f>
        <v>0.00384617094198972</v>
      </c>
    </row>
    <row r="577" spans="1:12" ht="22.5">
      <c r="A577" s="159"/>
      <c r="B577" s="168"/>
      <c r="C577" s="9">
        <v>4120</v>
      </c>
      <c r="D577" s="9" t="s">
        <v>60</v>
      </c>
      <c r="E577" s="64">
        <v>225.5</v>
      </c>
      <c r="F577" s="135">
        <v>100</v>
      </c>
      <c r="G577" s="64">
        <v>310.75</v>
      </c>
      <c r="H577" s="64">
        <v>328.6</v>
      </c>
      <c r="I577" s="64">
        <v>328.6</v>
      </c>
      <c r="J577" s="109">
        <f t="shared" si="64"/>
        <v>100</v>
      </c>
      <c r="K577" s="100">
        <f t="shared" si="61"/>
        <v>145.72062084257206</v>
      </c>
      <c r="L577" s="111"/>
    </row>
    <row r="578" spans="1:12" ht="21.75" customHeight="1">
      <c r="A578" s="159"/>
      <c r="B578" s="168"/>
      <c r="C578" s="9">
        <v>4210</v>
      </c>
      <c r="D578" s="9" t="s">
        <v>14</v>
      </c>
      <c r="E578" s="64">
        <v>867.14</v>
      </c>
      <c r="F578" s="135">
        <v>89.7</v>
      </c>
      <c r="G578" s="64">
        <v>935.05</v>
      </c>
      <c r="H578" s="64">
        <v>935.05</v>
      </c>
      <c r="I578" s="64">
        <v>782.32</v>
      </c>
      <c r="J578" s="109">
        <f t="shared" si="64"/>
        <v>83.66611411154484</v>
      </c>
      <c r="K578" s="100">
        <f t="shared" si="61"/>
        <v>90.21841917106812</v>
      </c>
      <c r="L578" s="111"/>
    </row>
    <row r="579" spans="1:12" ht="11.25">
      <c r="A579" s="159"/>
      <c r="B579" s="168"/>
      <c r="C579" s="9">
        <v>4260</v>
      </c>
      <c r="D579" s="9" t="s">
        <v>15</v>
      </c>
      <c r="E579" s="64">
        <v>2719.42</v>
      </c>
      <c r="F579" s="135">
        <v>89.6</v>
      </c>
      <c r="G579" s="64">
        <v>2657.79</v>
      </c>
      <c r="H579" s="64">
        <v>2657.79</v>
      </c>
      <c r="I579" s="64">
        <v>2472.49</v>
      </c>
      <c r="J579" s="109">
        <f t="shared" si="64"/>
        <v>93.02804209512414</v>
      </c>
      <c r="K579" s="100">
        <f t="shared" si="61"/>
        <v>90.9197549477462</v>
      </c>
      <c r="L579" s="111">
        <f>(I579/$I$803)*100</f>
        <v>0.006547520787909777</v>
      </c>
    </row>
    <row r="580" spans="1:12" ht="22.5">
      <c r="A580" s="159"/>
      <c r="B580" s="168"/>
      <c r="C580" s="9">
        <v>4280</v>
      </c>
      <c r="D580" s="9" t="s">
        <v>63</v>
      </c>
      <c r="E580" s="64">
        <v>70</v>
      </c>
      <c r="F580" s="135">
        <v>44.9</v>
      </c>
      <c r="G580" s="64">
        <v>40</v>
      </c>
      <c r="H580" s="64">
        <v>40</v>
      </c>
      <c r="I580" s="64">
        <v>0</v>
      </c>
      <c r="J580" s="109">
        <f t="shared" si="64"/>
        <v>0</v>
      </c>
      <c r="K580" s="100"/>
      <c r="L580" s="111"/>
    </row>
    <row r="581" spans="1:12" ht="21.75" customHeight="1">
      <c r="A581" s="159"/>
      <c r="B581" s="168"/>
      <c r="C581" s="9">
        <v>4300</v>
      </c>
      <c r="D581" s="9" t="s">
        <v>19</v>
      </c>
      <c r="E581" s="64">
        <v>108.24</v>
      </c>
      <c r="F581" s="135">
        <v>20.3</v>
      </c>
      <c r="G581" s="64">
        <v>152.69</v>
      </c>
      <c r="H581" s="64">
        <v>152.69</v>
      </c>
      <c r="I581" s="64">
        <v>146.28</v>
      </c>
      <c r="J581" s="109">
        <f t="shared" si="64"/>
        <v>95.80195166677582</v>
      </c>
      <c r="K581" s="100">
        <f t="shared" si="61"/>
        <v>135.14412416851442</v>
      </c>
      <c r="L581" s="111"/>
    </row>
    <row r="582" spans="1:12" ht="31.5" customHeight="1">
      <c r="A582" s="159"/>
      <c r="B582" s="168"/>
      <c r="C582" s="9">
        <v>4360</v>
      </c>
      <c r="D582" s="9" t="s">
        <v>152</v>
      </c>
      <c r="E582" s="64">
        <v>16.5</v>
      </c>
      <c r="F582" s="135">
        <v>4.9</v>
      </c>
      <c r="G582" s="64">
        <v>36</v>
      </c>
      <c r="H582" s="64">
        <v>36</v>
      </c>
      <c r="I582" s="64">
        <v>36</v>
      </c>
      <c r="J582" s="109">
        <f t="shared" si="64"/>
        <v>100</v>
      </c>
      <c r="K582" s="100">
        <f t="shared" si="61"/>
        <v>218.18181818181816</v>
      </c>
      <c r="L582" s="111"/>
    </row>
    <row r="583" spans="1:12" ht="56.25">
      <c r="A583" s="159"/>
      <c r="B583" s="168"/>
      <c r="C583" s="9">
        <v>4400</v>
      </c>
      <c r="D583" s="9" t="s">
        <v>166</v>
      </c>
      <c r="E583" s="64">
        <v>1358.76</v>
      </c>
      <c r="F583" s="135">
        <v>72.9</v>
      </c>
      <c r="G583" s="64">
        <v>1358.76</v>
      </c>
      <c r="H583" s="64">
        <v>1685.52</v>
      </c>
      <c r="I583" s="64">
        <v>1685.52</v>
      </c>
      <c r="J583" s="109">
        <f t="shared" si="64"/>
        <v>100</v>
      </c>
      <c r="K583" s="100">
        <f t="shared" si="61"/>
        <v>124.04839706791486</v>
      </c>
      <c r="L583" s="111"/>
    </row>
    <row r="584" spans="1:12" ht="22.5" customHeight="1">
      <c r="A584" s="159"/>
      <c r="B584" s="168"/>
      <c r="C584" s="9">
        <v>4410</v>
      </c>
      <c r="D584" s="9" t="s">
        <v>58</v>
      </c>
      <c r="E584" s="64">
        <v>222</v>
      </c>
      <c r="F584" s="135">
        <v>87.7</v>
      </c>
      <c r="G584" s="64">
        <v>170</v>
      </c>
      <c r="H584" s="64">
        <v>170</v>
      </c>
      <c r="I584" s="64">
        <v>156</v>
      </c>
      <c r="J584" s="109">
        <f aca="true" t="shared" si="65" ref="J584:J589">(I584/H584)*100</f>
        <v>91.76470588235294</v>
      </c>
      <c r="K584" s="100">
        <f t="shared" si="61"/>
        <v>70.27027027027027</v>
      </c>
      <c r="L584" s="111"/>
    </row>
    <row r="585" spans="1:12" ht="33.75" customHeight="1">
      <c r="A585" s="159"/>
      <c r="B585" s="168"/>
      <c r="C585" s="9">
        <v>4440</v>
      </c>
      <c r="D585" s="9" t="s">
        <v>114</v>
      </c>
      <c r="E585" s="64">
        <v>723.48</v>
      </c>
      <c r="F585" s="135">
        <v>100</v>
      </c>
      <c r="G585" s="64">
        <v>1185.66</v>
      </c>
      <c r="H585" s="64">
        <v>1185.66</v>
      </c>
      <c r="I585" s="64">
        <v>1185.66</v>
      </c>
      <c r="J585" s="114">
        <f t="shared" si="65"/>
        <v>100</v>
      </c>
      <c r="K585" s="100">
        <f t="shared" si="61"/>
        <v>163.88289931995357</v>
      </c>
      <c r="L585" s="111"/>
    </row>
    <row r="586" spans="1:12" ht="34.5" customHeight="1">
      <c r="A586" s="159"/>
      <c r="B586" s="168"/>
      <c r="C586" s="9">
        <v>4700</v>
      </c>
      <c r="D586" s="9" t="s">
        <v>224</v>
      </c>
      <c r="E586" s="64">
        <v>296</v>
      </c>
      <c r="F586" s="135">
        <v>65.4</v>
      </c>
      <c r="G586" s="64">
        <v>600</v>
      </c>
      <c r="H586" s="64">
        <v>600</v>
      </c>
      <c r="I586" s="64">
        <v>60</v>
      </c>
      <c r="J586" s="109">
        <f t="shared" si="65"/>
        <v>10</v>
      </c>
      <c r="K586" s="100">
        <f t="shared" si="61"/>
        <v>20.27027027027027</v>
      </c>
      <c r="L586" s="111"/>
    </row>
    <row r="587" spans="1:12" ht="16.5" customHeight="1">
      <c r="A587" s="159"/>
      <c r="B587" s="155">
        <v>85295</v>
      </c>
      <c r="C587" s="2"/>
      <c r="D587" s="2" t="s">
        <v>25</v>
      </c>
      <c r="E587" s="61">
        <f>SUM(E588:E593)</f>
        <v>12949.84</v>
      </c>
      <c r="F587" s="130">
        <v>91.4</v>
      </c>
      <c r="G587" s="61">
        <f>SUM(G588:G593)</f>
        <v>1097552</v>
      </c>
      <c r="H587" s="61">
        <f>SUM(H588:H593)</f>
        <v>201408.8</v>
      </c>
      <c r="I587" s="61">
        <f>SUM(I588:I593)</f>
        <v>140697.41999999998</v>
      </c>
      <c r="J587" s="107">
        <f t="shared" si="65"/>
        <v>69.85663982904421</v>
      </c>
      <c r="K587" s="91">
        <f t="shared" si="61"/>
        <v>1086.4799873975276</v>
      </c>
      <c r="L587" s="98">
        <f>(I587/$I$803)*100</f>
        <v>0.37258766759633927</v>
      </c>
    </row>
    <row r="588" spans="1:12" ht="67.5">
      <c r="A588" s="159"/>
      <c r="B588" s="156"/>
      <c r="C588" s="9">
        <v>2820</v>
      </c>
      <c r="D588" s="9" t="s">
        <v>163</v>
      </c>
      <c r="E588" s="65"/>
      <c r="F588" s="133">
        <v>0</v>
      </c>
      <c r="G588" s="65"/>
      <c r="H588" s="65"/>
      <c r="I588" s="65"/>
      <c r="J588" s="101"/>
      <c r="K588" s="100"/>
      <c r="L588" s="101"/>
    </row>
    <row r="589" spans="1:12" ht="12" customHeight="1">
      <c r="A589" s="159"/>
      <c r="B589" s="156"/>
      <c r="C589" s="9">
        <v>3110</v>
      </c>
      <c r="D589" s="9" t="s">
        <v>77</v>
      </c>
      <c r="E589" s="64">
        <v>7989.84</v>
      </c>
      <c r="F589" s="135">
        <v>86.8</v>
      </c>
      <c r="G589" s="64">
        <v>12592</v>
      </c>
      <c r="H589" s="64">
        <v>6448.8</v>
      </c>
      <c r="I589" s="64">
        <v>5095.62</v>
      </c>
      <c r="J589" s="109">
        <f t="shared" si="65"/>
        <v>79.01656122069221</v>
      </c>
      <c r="K589" s="100">
        <f t="shared" si="61"/>
        <v>63.776245832206904</v>
      </c>
      <c r="L589" s="101">
        <f>(I589/$I$803)*100</f>
        <v>0.0134939586721438</v>
      </c>
    </row>
    <row r="590" spans="1:12" ht="22.5" customHeight="1">
      <c r="A590" s="159"/>
      <c r="B590" s="175"/>
      <c r="C590" s="9">
        <v>4210</v>
      </c>
      <c r="D590" s="9" t="s">
        <v>14</v>
      </c>
      <c r="E590" s="64"/>
      <c r="F590" s="135"/>
      <c r="G590" s="64">
        <v>0</v>
      </c>
      <c r="H590" s="64"/>
      <c r="I590" s="64"/>
      <c r="J590" s="109"/>
      <c r="K590" s="100"/>
      <c r="L590" s="101"/>
    </row>
    <row r="591" spans="1:12" ht="56.25">
      <c r="A591" s="160"/>
      <c r="B591" s="173"/>
      <c r="C591" s="9">
        <v>4400</v>
      </c>
      <c r="D591" s="9" t="s">
        <v>166</v>
      </c>
      <c r="E591" s="64">
        <v>4960</v>
      </c>
      <c r="F591" s="135"/>
      <c r="G591" s="64">
        <v>4960</v>
      </c>
      <c r="H591" s="64">
        <v>4960</v>
      </c>
      <c r="I591" s="64">
        <v>4960</v>
      </c>
      <c r="J591" s="109"/>
      <c r="K591" s="100"/>
      <c r="L591" s="101"/>
    </row>
    <row r="592" spans="1:12" ht="22.5">
      <c r="A592" s="59"/>
      <c r="B592" s="88"/>
      <c r="C592" s="9">
        <v>6057</v>
      </c>
      <c r="D592" s="9" t="s">
        <v>154</v>
      </c>
      <c r="E592" s="64"/>
      <c r="F592" s="135"/>
      <c r="G592" s="64">
        <v>879750</v>
      </c>
      <c r="H592" s="64">
        <v>140000</v>
      </c>
      <c r="I592" s="64">
        <v>110500</v>
      </c>
      <c r="J592" s="109"/>
      <c r="K592" s="100"/>
      <c r="L592" s="101"/>
    </row>
    <row r="593" spans="1:12" ht="22.5">
      <c r="A593" s="59"/>
      <c r="B593" s="88"/>
      <c r="C593" s="9">
        <v>6059</v>
      </c>
      <c r="D593" s="9" t="s">
        <v>154</v>
      </c>
      <c r="E593" s="64"/>
      <c r="F593" s="135"/>
      <c r="G593" s="64">
        <v>200250</v>
      </c>
      <c r="H593" s="64">
        <v>50000</v>
      </c>
      <c r="I593" s="64">
        <v>20141.8</v>
      </c>
      <c r="J593" s="109"/>
      <c r="K593" s="100"/>
      <c r="L593" s="101"/>
    </row>
    <row r="594" spans="1:12" ht="30.75" customHeight="1">
      <c r="A594" s="158">
        <v>854</v>
      </c>
      <c r="B594" s="21"/>
      <c r="C594" s="21"/>
      <c r="D594" s="4" t="s">
        <v>95</v>
      </c>
      <c r="E594" s="61">
        <f>E595+E602</f>
        <v>372490.85</v>
      </c>
      <c r="F594" s="130">
        <v>95.6</v>
      </c>
      <c r="G594" s="61">
        <f>G595+G602</f>
        <v>240473</v>
      </c>
      <c r="H594" s="61">
        <f>H595+H602</f>
        <v>407466</v>
      </c>
      <c r="I594" s="61">
        <f>I595+I602</f>
        <v>373847.75</v>
      </c>
      <c r="J594" s="122">
        <f aca="true" t="shared" si="66" ref="J594:J656">(I594/H594)*100</f>
        <v>91.74943430862943</v>
      </c>
      <c r="K594" s="91">
        <f aca="true" t="shared" si="67" ref="K594:K604">(I594/E594)*100</f>
        <v>100.364277404398</v>
      </c>
      <c r="L594" s="98">
        <f aca="true" t="shared" si="68" ref="L594:L604">(I594/$I$803)*100</f>
        <v>0.9900043739866684</v>
      </c>
    </row>
    <row r="595" spans="1:12" ht="14.25" customHeight="1">
      <c r="A595" s="151"/>
      <c r="B595" s="158">
        <v>85401</v>
      </c>
      <c r="C595" s="21"/>
      <c r="D595" s="37" t="s">
        <v>96</v>
      </c>
      <c r="E595" s="61">
        <f>E596+E597+E599+E598+E600+E601</f>
        <v>222918.93</v>
      </c>
      <c r="F595" s="130">
        <v>93.7</v>
      </c>
      <c r="G595" s="61">
        <f>G596+G597+G599+G598+G600+G601</f>
        <v>220473</v>
      </c>
      <c r="H595" s="61">
        <f>H596+H597+H599+H598+H600+H601</f>
        <v>255206</v>
      </c>
      <c r="I595" s="61">
        <f>I596+I597+I599+I598+I600+I601</f>
        <v>236560.87</v>
      </c>
      <c r="J595" s="122">
        <f t="shared" si="66"/>
        <v>92.6940863459323</v>
      </c>
      <c r="K595" s="91">
        <f t="shared" si="67"/>
        <v>106.11968665020956</v>
      </c>
      <c r="L595" s="98">
        <f t="shared" si="68"/>
        <v>0.6264483229177964</v>
      </c>
    </row>
    <row r="596" spans="1:12" ht="33.75" customHeight="1">
      <c r="A596" s="151"/>
      <c r="B596" s="159"/>
      <c r="C596" s="16">
        <v>3020</v>
      </c>
      <c r="D596" s="9" t="s">
        <v>111</v>
      </c>
      <c r="E596" s="72">
        <v>12708.97</v>
      </c>
      <c r="F596" s="139">
        <v>90</v>
      </c>
      <c r="G596" s="72">
        <v>11196</v>
      </c>
      <c r="H596" s="72">
        <v>13496</v>
      </c>
      <c r="I596" s="72">
        <v>12583.77</v>
      </c>
      <c r="J596" s="120">
        <f t="shared" si="66"/>
        <v>93.24073799644339</v>
      </c>
      <c r="K596" s="100">
        <f t="shared" si="67"/>
        <v>99.014869025578</v>
      </c>
      <c r="L596" s="112">
        <f t="shared" si="68"/>
        <v>0.033323692174801696</v>
      </c>
    </row>
    <row r="597" spans="1:12" ht="20.25" customHeight="1">
      <c r="A597" s="151"/>
      <c r="B597" s="159"/>
      <c r="C597" s="16">
        <v>4010</v>
      </c>
      <c r="D597" s="9" t="s">
        <v>55</v>
      </c>
      <c r="E597" s="72">
        <v>156944.05</v>
      </c>
      <c r="F597" s="139">
        <v>95</v>
      </c>
      <c r="G597" s="72">
        <v>153950</v>
      </c>
      <c r="H597" s="72">
        <v>177550</v>
      </c>
      <c r="I597" s="72">
        <v>167363.99</v>
      </c>
      <c r="J597" s="120">
        <f t="shared" si="66"/>
        <v>94.26301886792452</v>
      </c>
      <c r="K597" s="100">
        <f t="shared" si="67"/>
        <v>106.63927049161788</v>
      </c>
      <c r="L597" s="112">
        <f t="shared" si="68"/>
        <v>0.44320470605443263</v>
      </c>
    </row>
    <row r="598" spans="1:12" ht="21.75" customHeight="1">
      <c r="A598" s="151"/>
      <c r="B598" s="159"/>
      <c r="C598" s="16">
        <v>4040</v>
      </c>
      <c r="D598" s="9" t="s">
        <v>56</v>
      </c>
      <c r="E598" s="72">
        <v>9471.09</v>
      </c>
      <c r="F598" s="139">
        <v>100</v>
      </c>
      <c r="G598" s="72">
        <v>13030</v>
      </c>
      <c r="H598" s="72">
        <v>13030</v>
      </c>
      <c r="I598" s="72">
        <v>10859.79</v>
      </c>
      <c r="J598" s="123">
        <f t="shared" si="66"/>
        <v>83.3445126630852</v>
      </c>
      <c r="K598" s="100">
        <f t="shared" si="67"/>
        <v>114.66251508538087</v>
      </c>
      <c r="L598" s="112">
        <f t="shared" si="68"/>
        <v>0.028758337051852476</v>
      </c>
    </row>
    <row r="599" spans="1:12" ht="22.5" customHeight="1">
      <c r="A599" s="151"/>
      <c r="B599" s="159"/>
      <c r="C599" s="16">
        <v>4110</v>
      </c>
      <c r="D599" s="9" t="s">
        <v>193</v>
      </c>
      <c r="E599" s="72">
        <v>30196.36</v>
      </c>
      <c r="F599" s="139">
        <v>90.4</v>
      </c>
      <c r="G599" s="72">
        <v>30540</v>
      </c>
      <c r="H599" s="72">
        <v>36540</v>
      </c>
      <c r="I599" s="72">
        <v>32335.16</v>
      </c>
      <c r="J599" s="123">
        <f t="shared" si="66"/>
        <v>88.49250136836343</v>
      </c>
      <c r="K599" s="100">
        <f t="shared" si="67"/>
        <v>107.08297291461619</v>
      </c>
      <c r="L599" s="112">
        <f t="shared" si="68"/>
        <v>0.08562830680018473</v>
      </c>
    </row>
    <row r="600" spans="1:12" ht="22.5">
      <c r="A600" s="151"/>
      <c r="B600" s="159"/>
      <c r="C600" s="16">
        <v>4120</v>
      </c>
      <c r="D600" s="9" t="s">
        <v>60</v>
      </c>
      <c r="E600" s="72">
        <v>4325.15</v>
      </c>
      <c r="F600" s="139">
        <v>85.8</v>
      </c>
      <c r="G600" s="72">
        <v>4355</v>
      </c>
      <c r="H600" s="72">
        <v>5000</v>
      </c>
      <c r="I600" s="72">
        <v>4375.24</v>
      </c>
      <c r="J600" s="123">
        <f t="shared" si="66"/>
        <v>87.50479999999999</v>
      </c>
      <c r="K600" s="100">
        <f t="shared" si="67"/>
        <v>101.15811012334832</v>
      </c>
      <c r="L600" s="112">
        <f t="shared" si="68"/>
        <v>0.011586285425661733</v>
      </c>
    </row>
    <row r="601" spans="1:12" ht="32.25" customHeight="1">
      <c r="A601" s="151"/>
      <c r="B601" s="159"/>
      <c r="C601" s="16">
        <v>4440</v>
      </c>
      <c r="D601" s="9" t="s">
        <v>41</v>
      </c>
      <c r="E601" s="72">
        <v>9273.31</v>
      </c>
      <c r="F601" s="139">
        <v>90</v>
      </c>
      <c r="G601" s="72">
        <v>7402</v>
      </c>
      <c r="H601" s="72">
        <v>9590</v>
      </c>
      <c r="I601" s="72">
        <v>9042.92</v>
      </c>
      <c r="J601" s="120">
        <f t="shared" si="66"/>
        <v>94.29530761209594</v>
      </c>
      <c r="K601" s="100">
        <f t="shared" si="67"/>
        <v>97.51555809090821</v>
      </c>
      <c r="L601" s="112">
        <f t="shared" si="68"/>
        <v>0.023946995410863176</v>
      </c>
    </row>
    <row r="602" spans="1:12" ht="42">
      <c r="A602" s="151"/>
      <c r="B602" s="153">
        <v>85415</v>
      </c>
      <c r="C602" s="21"/>
      <c r="D602" s="2" t="s">
        <v>238</v>
      </c>
      <c r="E602" s="61">
        <f>E603+E604</f>
        <v>149571.91999999998</v>
      </c>
      <c r="F602" s="130">
        <v>98.5</v>
      </c>
      <c r="G602" s="61">
        <f>G603+G604</f>
        <v>20000</v>
      </c>
      <c r="H602" s="61">
        <f>H603+H604</f>
        <v>152260</v>
      </c>
      <c r="I602" s="61">
        <f>I603+I604</f>
        <v>137286.88</v>
      </c>
      <c r="J602" s="122">
        <f t="shared" si="66"/>
        <v>90.16608432943649</v>
      </c>
      <c r="K602" s="91">
        <f t="shared" si="67"/>
        <v>91.7865331941985</v>
      </c>
      <c r="L602" s="98">
        <f t="shared" si="68"/>
        <v>0.36355605106887195</v>
      </c>
    </row>
    <row r="603" spans="1:12" ht="14.25" customHeight="1">
      <c r="A603" s="151"/>
      <c r="B603" s="154"/>
      <c r="C603" s="16">
        <v>3240</v>
      </c>
      <c r="D603" s="9" t="s">
        <v>97</v>
      </c>
      <c r="E603" s="72">
        <v>146163.36</v>
      </c>
      <c r="F603" s="139">
        <v>98.8</v>
      </c>
      <c r="G603" s="72">
        <v>20000</v>
      </c>
      <c r="H603" s="72">
        <v>151090</v>
      </c>
      <c r="I603" s="72">
        <v>136598.53</v>
      </c>
      <c r="J603" s="123">
        <f t="shared" si="66"/>
        <v>90.408716658945</v>
      </c>
      <c r="K603" s="100">
        <f t="shared" si="67"/>
        <v>93.45606860707089</v>
      </c>
      <c r="L603" s="101">
        <f t="shared" si="68"/>
        <v>0.36173319802018106</v>
      </c>
    </row>
    <row r="604" spans="1:12" ht="21.75" customHeight="1">
      <c r="A604" s="151"/>
      <c r="B604" s="154"/>
      <c r="C604" s="16">
        <v>3260</v>
      </c>
      <c r="D604" s="9" t="s">
        <v>78</v>
      </c>
      <c r="E604" s="72">
        <v>3408.56</v>
      </c>
      <c r="F604" s="139">
        <v>86.7</v>
      </c>
      <c r="G604" s="72">
        <v>0</v>
      </c>
      <c r="H604" s="72">
        <v>1170</v>
      </c>
      <c r="I604" s="72">
        <v>688.35</v>
      </c>
      <c r="J604" s="123">
        <f t="shared" si="66"/>
        <v>58.833333333333336</v>
      </c>
      <c r="K604" s="100">
        <f t="shared" si="67"/>
        <v>20.19474499495388</v>
      </c>
      <c r="L604" s="101">
        <f t="shared" si="68"/>
        <v>0.0018228530486908727</v>
      </c>
    </row>
    <row r="605" spans="1:12" s="15" customFormat="1" ht="11.25" customHeight="1">
      <c r="A605" s="151">
        <v>855</v>
      </c>
      <c r="B605" s="21"/>
      <c r="C605" s="21"/>
      <c r="D605" s="2" t="s">
        <v>170</v>
      </c>
      <c r="E605" s="73">
        <f>E606+E622+E642+E646+E655</f>
        <v>8665380.590000002</v>
      </c>
      <c r="F605" s="140">
        <v>99.4</v>
      </c>
      <c r="G605" s="73">
        <f>G606+G622+G642+G646+G655</f>
        <v>8749259.280000003</v>
      </c>
      <c r="H605" s="73">
        <f>H606+H622+H642+H646+H655</f>
        <v>8620317.990000002</v>
      </c>
      <c r="I605" s="73">
        <f>I606+I622+I642+I646+I655</f>
        <v>8538615.219999999</v>
      </c>
      <c r="J605" s="123">
        <f t="shared" si="66"/>
        <v>99.05220700564895</v>
      </c>
      <c r="K605" s="91"/>
      <c r="L605" s="98"/>
    </row>
    <row r="606" spans="1:12" s="15" customFormat="1" ht="21.75" customHeight="1">
      <c r="A606" s="151"/>
      <c r="B606" s="158">
        <v>85501</v>
      </c>
      <c r="C606" s="21"/>
      <c r="D606" s="2" t="s">
        <v>171</v>
      </c>
      <c r="E606" s="73">
        <f>SUM(E607:E621)</f>
        <v>5003488.94</v>
      </c>
      <c r="F606" s="140">
        <v>99.4</v>
      </c>
      <c r="G606" s="73">
        <f>SUM(G607:G621)</f>
        <v>4906071.760000002</v>
      </c>
      <c r="H606" s="73">
        <f>SUM(H607:H621)</f>
        <v>4798094.540000001</v>
      </c>
      <c r="I606" s="73">
        <f>SUM(I607:I621)</f>
        <v>4733233.609999999</v>
      </c>
      <c r="J606" s="123">
        <f t="shared" si="66"/>
        <v>98.64819399744464</v>
      </c>
      <c r="K606" s="91"/>
      <c r="L606" s="98"/>
    </row>
    <row r="607" spans="1:12" ht="21.75" customHeight="1">
      <c r="A607" s="151"/>
      <c r="B607" s="151"/>
      <c r="C607" s="16">
        <v>3020</v>
      </c>
      <c r="D607" s="9" t="s">
        <v>111</v>
      </c>
      <c r="E607" s="72">
        <v>182.03</v>
      </c>
      <c r="F607" s="139">
        <v>88.8</v>
      </c>
      <c r="G607" s="72">
        <v>182.48</v>
      </c>
      <c r="H607" s="72">
        <v>182.48</v>
      </c>
      <c r="I607" s="72">
        <v>182.48</v>
      </c>
      <c r="J607" s="123">
        <f t="shared" si="66"/>
        <v>100</v>
      </c>
      <c r="K607" s="100"/>
      <c r="L607" s="101"/>
    </row>
    <row r="608" spans="1:12" ht="9" customHeight="1">
      <c r="A608" s="151"/>
      <c r="B608" s="151"/>
      <c r="C608" s="16">
        <v>3110</v>
      </c>
      <c r="D608" s="9" t="s">
        <v>77</v>
      </c>
      <c r="E608" s="72">
        <v>4929868.8</v>
      </c>
      <c r="F608" s="139">
        <v>99.4</v>
      </c>
      <c r="G608" s="72">
        <v>4815156.65</v>
      </c>
      <c r="H608" s="72">
        <v>4713821.44</v>
      </c>
      <c r="I608" s="72">
        <v>4650348.84</v>
      </c>
      <c r="J608" s="123">
        <f t="shared" si="66"/>
        <v>98.65347890648992</v>
      </c>
      <c r="K608" s="100"/>
      <c r="L608" s="101"/>
    </row>
    <row r="609" spans="1:12" ht="21.75" customHeight="1">
      <c r="A609" s="151"/>
      <c r="B609" s="151"/>
      <c r="C609" s="16">
        <v>4010</v>
      </c>
      <c r="D609" s="9" t="s">
        <v>55</v>
      </c>
      <c r="E609" s="72">
        <v>44730</v>
      </c>
      <c r="F609" s="139">
        <v>100</v>
      </c>
      <c r="G609" s="72">
        <v>56550</v>
      </c>
      <c r="H609" s="72">
        <v>48660.04</v>
      </c>
      <c r="I609" s="72">
        <v>48660.04</v>
      </c>
      <c r="J609" s="123">
        <f t="shared" si="66"/>
        <v>100</v>
      </c>
      <c r="K609" s="100"/>
      <c r="L609" s="101"/>
    </row>
    <row r="610" spans="1:12" ht="21.75" customHeight="1">
      <c r="A610" s="151"/>
      <c r="B610" s="151"/>
      <c r="C610" s="16">
        <v>4040</v>
      </c>
      <c r="D610" s="9" t="s">
        <v>56</v>
      </c>
      <c r="E610" s="72">
        <v>2516.78</v>
      </c>
      <c r="F610" s="139">
        <v>99.4</v>
      </c>
      <c r="G610" s="72">
        <v>4806.75</v>
      </c>
      <c r="H610" s="72">
        <v>4806.75</v>
      </c>
      <c r="I610" s="72">
        <v>4806.75</v>
      </c>
      <c r="J610" s="123">
        <f t="shared" si="66"/>
        <v>100</v>
      </c>
      <c r="K610" s="100"/>
      <c r="L610" s="101"/>
    </row>
    <row r="611" spans="1:12" ht="21.75" customHeight="1">
      <c r="A611" s="151"/>
      <c r="B611" s="151"/>
      <c r="C611" s="16">
        <v>4110</v>
      </c>
      <c r="D611" s="9" t="s">
        <v>193</v>
      </c>
      <c r="E611" s="72">
        <v>7959.64</v>
      </c>
      <c r="F611" s="139">
        <v>96.5</v>
      </c>
      <c r="G611" s="72">
        <v>10491.19</v>
      </c>
      <c r="H611" s="72">
        <v>9660.52</v>
      </c>
      <c r="I611" s="72">
        <v>8878.22</v>
      </c>
      <c r="J611" s="123">
        <f t="shared" si="66"/>
        <v>91.90209222691945</v>
      </c>
      <c r="K611" s="100"/>
      <c r="L611" s="101"/>
    </row>
    <row r="612" spans="1:12" ht="21.75" customHeight="1">
      <c r="A612" s="151"/>
      <c r="B612" s="151"/>
      <c r="C612" s="16">
        <v>4120</v>
      </c>
      <c r="D612" s="9" t="s">
        <v>60</v>
      </c>
      <c r="E612" s="72">
        <v>1116.88</v>
      </c>
      <c r="F612" s="139">
        <v>96.4</v>
      </c>
      <c r="G612" s="72">
        <v>1472.21</v>
      </c>
      <c r="H612" s="72">
        <v>1482.34</v>
      </c>
      <c r="I612" s="72">
        <v>1257.16</v>
      </c>
      <c r="J612" s="123">
        <f t="shared" si="66"/>
        <v>84.80915309578101</v>
      </c>
      <c r="K612" s="100"/>
      <c r="L612" s="101"/>
    </row>
    <row r="613" spans="1:12" ht="21.75" customHeight="1">
      <c r="A613" s="151"/>
      <c r="B613" s="151"/>
      <c r="C613" s="16">
        <v>4210</v>
      </c>
      <c r="D613" s="9" t="s">
        <v>14</v>
      </c>
      <c r="E613" s="72">
        <v>1353.33</v>
      </c>
      <c r="F613" s="139">
        <v>100</v>
      </c>
      <c r="G613" s="72">
        <v>1857.16</v>
      </c>
      <c r="H613" s="72">
        <v>2674.49</v>
      </c>
      <c r="I613" s="72">
        <v>2437.56</v>
      </c>
      <c r="J613" s="123">
        <f t="shared" si="66"/>
        <v>91.14111475458873</v>
      </c>
      <c r="K613" s="100"/>
      <c r="L613" s="101"/>
    </row>
    <row r="614" spans="1:12" ht="10.5" customHeight="1">
      <c r="A614" s="151"/>
      <c r="B614" s="151"/>
      <c r="C614" s="16">
        <v>4260</v>
      </c>
      <c r="D614" s="9" t="s">
        <v>15</v>
      </c>
      <c r="E614" s="72">
        <v>1333</v>
      </c>
      <c r="F614" s="139">
        <v>100</v>
      </c>
      <c r="G614" s="72">
        <v>1333</v>
      </c>
      <c r="H614" s="72">
        <v>1569.05</v>
      </c>
      <c r="I614" s="72">
        <v>1569.05</v>
      </c>
      <c r="J614" s="123">
        <f t="shared" si="66"/>
        <v>100</v>
      </c>
      <c r="K614" s="100"/>
      <c r="L614" s="101"/>
    </row>
    <row r="615" spans="1:12" ht="21.75" customHeight="1">
      <c r="A615" s="151"/>
      <c r="B615" s="151"/>
      <c r="C615" s="16">
        <v>4280</v>
      </c>
      <c r="D615" s="9" t="s">
        <v>63</v>
      </c>
      <c r="E615" s="72"/>
      <c r="F615" s="139">
        <v>0</v>
      </c>
      <c r="G615" s="72">
        <v>30</v>
      </c>
      <c r="H615" s="72">
        <v>30</v>
      </c>
      <c r="I615" s="72">
        <v>0</v>
      </c>
      <c r="J615" s="123">
        <f t="shared" si="66"/>
        <v>0</v>
      </c>
      <c r="K615" s="100"/>
      <c r="L615" s="101"/>
    </row>
    <row r="616" spans="1:12" ht="21.75" customHeight="1">
      <c r="A616" s="151"/>
      <c r="B616" s="151"/>
      <c r="C616" s="16">
        <v>4300</v>
      </c>
      <c r="D616" s="9" t="s">
        <v>19</v>
      </c>
      <c r="E616" s="72">
        <v>10265.91</v>
      </c>
      <c r="F616" s="139">
        <v>89.2</v>
      </c>
      <c r="G616" s="72">
        <v>9254</v>
      </c>
      <c r="H616" s="72">
        <v>11243.24</v>
      </c>
      <c r="I616" s="72">
        <v>11243.24</v>
      </c>
      <c r="J616" s="123">
        <f t="shared" si="66"/>
        <v>100</v>
      </c>
      <c r="K616" s="100"/>
      <c r="L616" s="101"/>
    </row>
    <row r="617" spans="1:12" ht="32.25" customHeight="1">
      <c r="A617" s="151"/>
      <c r="B617" s="151"/>
      <c r="C617" s="16">
        <v>4360</v>
      </c>
      <c r="D617" s="9" t="s">
        <v>152</v>
      </c>
      <c r="E617" s="72">
        <v>343.55</v>
      </c>
      <c r="F617" s="139">
        <v>99.9</v>
      </c>
      <c r="G617" s="72">
        <v>344</v>
      </c>
      <c r="H617" s="72">
        <v>394</v>
      </c>
      <c r="I617" s="72">
        <v>344</v>
      </c>
      <c r="J617" s="123">
        <f t="shared" si="66"/>
        <v>87.30964467005076</v>
      </c>
      <c r="K617" s="100"/>
      <c r="L617" s="101"/>
    </row>
    <row r="618" spans="1:12" ht="56.25" customHeight="1">
      <c r="A618" s="151"/>
      <c r="B618" s="151"/>
      <c r="C618" s="16">
        <v>4400</v>
      </c>
      <c r="D618" s="9" t="s">
        <v>166</v>
      </c>
      <c r="E618" s="72">
        <v>638.82</v>
      </c>
      <c r="F618" s="139">
        <v>80.1</v>
      </c>
      <c r="G618" s="72">
        <v>798</v>
      </c>
      <c r="H618" s="72">
        <v>1134.05</v>
      </c>
      <c r="I618" s="72">
        <v>1134.05</v>
      </c>
      <c r="J618" s="123">
        <f t="shared" si="66"/>
        <v>100</v>
      </c>
      <c r="K618" s="100"/>
      <c r="L618" s="101"/>
    </row>
    <row r="619" spans="1:12" ht="21.75" customHeight="1">
      <c r="A619" s="151"/>
      <c r="B619" s="151"/>
      <c r="C619" s="16">
        <v>4410</v>
      </c>
      <c r="D619" s="9" t="s">
        <v>58</v>
      </c>
      <c r="E619" s="72">
        <v>7.2</v>
      </c>
      <c r="F619" s="139">
        <v>30</v>
      </c>
      <c r="G619" s="72">
        <v>24</v>
      </c>
      <c r="H619" s="72">
        <v>24</v>
      </c>
      <c r="I619" s="72">
        <v>0</v>
      </c>
      <c r="J619" s="123">
        <f t="shared" si="66"/>
        <v>0</v>
      </c>
      <c r="K619" s="100"/>
      <c r="L619" s="101"/>
    </row>
    <row r="620" spans="1:12" ht="21.75" customHeight="1">
      <c r="A620" s="151"/>
      <c r="B620" s="151"/>
      <c r="C620" s="16">
        <v>4440</v>
      </c>
      <c r="D620" s="9" t="s">
        <v>114</v>
      </c>
      <c r="E620" s="72">
        <v>1773</v>
      </c>
      <c r="F620" s="139">
        <v>100</v>
      </c>
      <c r="G620" s="72">
        <v>2372.32</v>
      </c>
      <c r="H620" s="72">
        <v>2372.32</v>
      </c>
      <c r="I620" s="72">
        <v>2372.22</v>
      </c>
      <c r="J620" s="123">
        <f t="shared" si="66"/>
        <v>99.9957847170702</v>
      </c>
      <c r="K620" s="100"/>
      <c r="L620" s="101"/>
    </row>
    <row r="621" spans="1:12" ht="33.75" customHeight="1">
      <c r="A621" s="151"/>
      <c r="B621" s="152"/>
      <c r="C621" s="16">
        <v>4700</v>
      </c>
      <c r="D621" s="9" t="s">
        <v>224</v>
      </c>
      <c r="E621" s="72">
        <v>1400</v>
      </c>
      <c r="F621" s="139">
        <v>100</v>
      </c>
      <c r="G621" s="72">
        <v>1400</v>
      </c>
      <c r="H621" s="72">
        <v>39.82</v>
      </c>
      <c r="I621" s="72">
        <v>0</v>
      </c>
      <c r="J621" s="123">
        <f t="shared" si="66"/>
        <v>0</v>
      </c>
      <c r="K621" s="100"/>
      <c r="L621" s="101"/>
    </row>
    <row r="622" spans="1:12" s="15" customFormat="1" ht="106.5" customHeight="1">
      <c r="A622" s="151"/>
      <c r="B622" s="158">
        <v>85502</v>
      </c>
      <c r="C622" s="21"/>
      <c r="D622" s="2" t="s">
        <v>239</v>
      </c>
      <c r="E622" s="73">
        <f>SUM(E623:E641)</f>
        <v>3538987.6200000006</v>
      </c>
      <c r="F622" s="140">
        <v>99.3</v>
      </c>
      <c r="G622" s="73">
        <f>SUM(G623:G641)</f>
        <v>3710098.1700000004</v>
      </c>
      <c r="H622" s="73">
        <f>SUM(H623:H641)</f>
        <v>3407884.1</v>
      </c>
      <c r="I622" s="73">
        <f>SUM(I623:I641)</f>
        <v>3398559.9599999995</v>
      </c>
      <c r="J622" s="124">
        <f t="shared" si="66"/>
        <v>99.72639503790634</v>
      </c>
      <c r="K622" s="91"/>
      <c r="L622" s="98"/>
    </row>
    <row r="623" spans="1:12" ht="21.75" customHeight="1">
      <c r="A623" s="151"/>
      <c r="B623" s="151"/>
      <c r="C623" s="16">
        <v>3020</v>
      </c>
      <c r="D623" s="9" t="s">
        <v>111</v>
      </c>
      <c r="E623" s="72">
        <v>869.08</v>
      </c>
      <c r="F623" s="139">
        <v>82.7</v>
      </c>
      <c r="G623" s="72">
        <v>911.33</v>
      </c>
      <c r="H623" s="72">
        <v>559.87</v>
      </c>
      <c r="I623" s="72">
        <v>445.21</v>
      </c>
      <c r="J623" s="123">
        <f t="shared" si="66"/>
        <v>79.52024577133977</v>
      </c>
      <c r="K623" s="100"/>
      <c r="L623" s="101"/>
    </row>
    <row r="624" spans="1:12" ht="12.75" customHeight="1">
      <c r="A624" s="151"/>
      <c r="B624" s="151"/>
      <c r="C624" s="16">
        <v>3110</v>
      </c>
      <c r="D624" s="9" t="s">
        <v>77</v>
      </c>
      <c r="E624" s="72">
        <v>3380027.26</v>
      </c>
      <c r="F624" s="139">
        <v>99.5</v>
      </c>
      <c r="G624" s="72">
        <v>3544407.09</v>
      </c>
      <c r="H624" s="72">
        <v>3250190.81</v>
      </c>
      <c r="I624" s="72">
        <v>3246132.6</v>
      </c>
      <c r="J624" s="123">
        <f t="shared" si="66"/>
        <v>99.87513933066595</v>
      </c>
      <c r="K624" s="100"/>
      <c r="L624" s="101"/>
    </row>
    <row r="625" spans="1:12" ht="21.75" customHeight="1">
      <c r="A625" s="151"/>
      <c r="B625" s="151"/>
      <c r="C625" s="16">
        <v>4010</v>
      </c>
      <c r="D625" s="9" t="s">
        <v>55</v>
      </c>
      <c r="E625" s="72">
        <v>90684.66</v>
      </c>
      <c r="F625" s="139">
        <v>97.5</v>
      </c>
      <c r="G625" s="72">
        <v>94615.81</v>
      </c>
      <c r="H625" s="72">
        <v>97110.76</v>
      </c>
      <c r="I625" s="72">
        <v>97110.76</v>
      </c>
      <c r="J625" s="123">
        <f t="shared" si="66"/>
        <v>100</v>
      </c>
      <c r="K625" s="100"/>
      <c r="L625" s="101"/>
    </row>
    <row r="626" spans="1:12" ht="21.75" customHeight="1">
      <c r="A626" s="151"/>
      <c r="B626" s="151"/>
      <c r="C626" s="16">
        <v>4040</v>
      </c>
      <c r="D626" s="9" t="s">
        <v>56</v>
      </c>
      <c r="E626" s="72">
        <v>5111.56</v>
      </c>
      <c r="F626" s="139">
        <v>99.5</v>
      </c>
      <c r="G626" s="72">
        <v>6084.2</v>
      </c>
      <c r="H626" s="72">
        <v>6084.2</v>
      </c>
      <c r="I626" s="72">
        <v>6084.19</v>
      </c>
      <c r="J626" s="123">
        <f t="shared" si="66"/>
        <v>99.99983563985404</v>
      </c>
      <c r="K626" s="100"/>
      <c r="L626" s="101"/>
    </row>
    <row r="627" spans="1:12" ht="21.75" customHeight="1">
      <c r="A627" s="151"/>
      <c r="B627" s="151"/>
      <c r="C627" s="16">
        <v>4110</v>
      </c>
      <c r="D627" s="9" t="s">
        <v>193</v>
      </c>
      <c r="E627" s="72">
        <v>16246.44</v>
      </c>
      <c r="F627" s="139">
        <v>96.1</v>
      </c>
      <c r="G627" s="72">
        <v>17406.76</v>
      </c>
      <c r="H627" s="72">
        <v>17770.17</v>
      </c>
      <c r="I627" s="72">
        <v>16386.11</v>
      </c>
      <c r="J627" s="123">
        <f t="shared" si="66"/>
        <v>92.21132943579045</v>
      </c>
      <c r="K627" s="100"/>
      <c r="L627" s="101"/>
    </row>
    <row r="628" spans="1:12" ht="21.75" customHeight="1">
      <c r="A628" s="151"/>
      <c r="B628" s="151"/>
      <c r="C628" s="16">
        <v>4120</v>
      </c>
      <c r="D628" s="9" t="s">
        <v>60</v>
      </c>
      <c r="E628" s="72">
        <v>2292.22</v>
      </c>
      <c r="F628" s="139">
        <v>96.7</v>
      </c>
      <c r="G628" s="72">
        <v>2370.22</v>
      </c>
      <c r="H628" s="72">
        <v>2528.27</v>
      </c>
      <c r="I628" s="72">
        <v>2326.2</v>
      </c>
      <c r="J628" s="123">
        <f t="shared" si="66"/>
        <v>92.00757830453234</v>
      </c>
      <c r="K628" s="100"/>
      <c r="L628" s="101"/>
    </row>
    <row r="629" spans="1:12" ht="21.75" customHeight="1">
      <c r="A629" s="151"/>
      <c r="B629" s="151"/>
      <c r="C629" s="16">
        <v>4170</v>
      </c>
      <c r="D629" s="9" t="s">
        <v>29</v>
      </c>
      <c r="E629" s="72"/>
      <c r="F629" s="139">
        <v>0</v>
      </c>
      <c r="G629" s="72">
        <v>20</v>
      </c>
      <c r="H629" s="72">
        <v>20</v>
      </c>
      <c r="I629" s="72">
        <v>0</v>
      </c>
      <c r="J629" s="123">
        <f t="shared" si="66"/>
        <v>0</v>
      </c>
      <c r="K629" s="100"/>
      <c r="L629" s="101"/>
    </row>
    <row r="630" spans="1:12" ht="21.75" customHeight="1">
      <c r="A630" s="151"/>
      <c r="B630" s="151"/>
      <c r="C630" s="16">
        <v>4210</v>
      </c>
      <c r="D630" s="9" t="s">
        <v>14</v>
      </c>
      <c r="E630" s="72">
        <v>9390.98</v>
      </c>
      <c r="F630" s="139">
        <v>100</v>
      </c>
      <c r="G630" s="72">
        <v>6756.7</v>
      </c>
      <c r="H630" s="72">
        <v>6979.62</v>
      </c>
      <c r="I630" s="72">
        <v>4549.27</v>
      </c>
      <c r="J630" s="123">
        <f t="shared" si="66"/>
        <v>65.17933641086479</v>
      </c>
      <c r="K630" s="100"/>
      <c r="L630" s="101"/>
    </row>
    <row r="631" spans="1:12" ht="21.75" customHeight="1">
      <c r="A631" s="151"/>
      <c r="B631" s="151"/>
      <c r="C631" s="16">
        <v>4260</v>
      </c>
      <c r="D631" s="9" t="s">
        <v>15</v>
      </c>
      <c r="E631" s="72">
        <v>2598.39</v>
      </c>
      <c r="F631" s="139">
        <v>68.6</v>
      </c>
      <c r="G631" s="72">
        <v>4085.58</v>
      </c>
      <c r="H631" s="72">
        <v>2847.66</v>
      </c>
      <c r="I631" s="72">
        <v>2847.66</v>
      </c>
      <c r="J631" s="123">
        <f t="shared" si="66"/>
        <v>100</v>
      </c>
      <c r="K631" s="100"/>
      <c r="L631" s="101"/>
    </row>
    <row r="632" spans="1:12" ht="21.75" customHeight="1">
      <c r="A632" s="151"/>
      <c r="B632" s="151"/>
      <c r="C632" s="16">
        <v>4270</v>
      </c>
      <c r="D632" s="9" t="s">
        <v>17</v>
      </c>
      <c r="E632" s="72"/>
      <c r="F632" s="139">
        <v>0</v>
      </c>
      <c r="G632" s="72">
        <v>434.75</v>
      </c>
      <c r="H632" s="72">
        <v>10</v>
      </c>
      <c r="I632" s="72">
        <v>0</v>
      </c>
      <c r="J632" s="123">
        <f t="shared" si="66"/>
        <v>0</v>
      </c>
      <c r="K632" s="100"/>
      <c r="L632" s="101"/>
    </row>
    <row r="633" spans="1:12" ht="21.75" customHeight="1">
      <c r="A633" s="151"/>
      <c r="B633" s="151"/>
      <c r="C633" s="16">
        <v>4280</v>
      </c>
      <c r="D633" s="9" t="s">
        <v>63</v>
      </c>
      <c r="E633" s="72">
        <v>60</v>
      </c>
      <c r="F633" s="139">
        <v>49.4</v>
      </c>
      <c r="G633" s="72">
        <v>121.38</v>
      </c>
      <c r="H633" s="72">
        <v>121.38</v>
      </c>
      <c r="I633" s="72">
        <v>40</v>
      </c>
      <c r="J633" s="123">
        <f t="shared" si="66"/>
        <v>32.95435821387379</v>
      </c>
      <c r="K633" s="100"/>
      <c r="L633" s="101"/>
    </row>
    <row r="634" spans="1:12" ht="21.75" customHeight="1">
      <c r="A634" s="151"/>
      <c r="B634" s="151"/>
      <c r="C634" s="16">
        <v>4300</v>
      </c>
      <c r="D634" s="9" t="s">
        <v>19</v>
      </c>
      <c r="E634" s="72">
        <v>18571.99</v>
      </c>
      <c r="F634" s="139">
        <v>98.9</v>
      </c>
      <c r="G634" s="72">
        <v>16918.65</v>
      </c>
      <c r="H634" s="72">
        <v>16034.57</v>
      </c>
      <c r="I634" s="72">
        <v>16034.57</v>
      </c>
      <c r="J634" s="123">
        <f t="shared" si="66"/>
        <v>100</v>
      </c>
      <c r="K634" s="100"/>
      <c r="L634" s="101"/>
    </row>
    <row r="635" spans="1:12" ht="21.75" customHeight="1">
      <c r="A635" s="151"/>
      <c r="B635" s="151"/>
      <c r="C635" s="16">
        <v>4360</v>
      </c>
      <c r="D635" s="9" t="s">
        <v>152</v>
      </c>
      <c r="E635" s="72">
        <v>381.89</v>
      </c>
      <c r="F635" s="139">
        <v>31.6</v>
      </c>
      <c r="G635" s="72">
        <v>422.59</v>
      </c>
      <c r="H635" s="72">
        <v>272.59</v>
      </c>
      <c r="I635" s="72">
        <v>272.59</v>
      </c>
      <c r="J635" s="123">
        <f t="shared" si="66"/>
        <v>100</v>
      </c>
      <c r="K635" s="100"/>
      <c r="L635" s="101"/>
    </row>
    <row r="636" spans="1:12" ht="21.75" customHeight="1">
      <c r="A636" s="151"/>
      <c r="B636" s="151"/>
      <c r="C636" s="16">
        <v>4400</v>
      </c>
      <c r="D636" s="9" t="s">
        <v>166</v>
      </c>
      <c r="E636" s="72">
        <v>1811.3</v>
      </c>
      <c r="F636" s="139">
        <v>78.6</v>
      </c>
      <c r="G636" s="72">
        <v>2205.02</v>
      </c>
      <c r="H636" s="72">
        <v>1871.65</v>
      </c>
      <c r="I636" s="72">
        <v>1871.65</v>
      </c>
      <c r="J636" s="123">
        <f t="shared" si="66"/>
        <v>100</v>
      </c>
      <c r="K636" s="100"/>
      <c r="L636" s="101"/>
    </row>
    <row r="637" spans="1:12" ht="21.75" customHeight="1">
      <c r="A637" s="151"/>
      <c r="B637" s="151"/>
      <c r="C637" s="16">
        <v>4410</v>
      </c>
      <c r="D637" s="9" t="s">
        <v>58</v>
      </c>
      <c r="E637" s="72">
        <v>17.44</v>
      </c>
      <c r="F637" s="139">
        <v>8.5</v>
      </c>
      <c r="G637" s="72">
        <v>207.58</v>
      </c>
      <c r="H637" s="72">
        <v>77.99</v>
      </c>
      <c r="I637" s="72">
        <v>30</v>
      </c>
      <c r="J637" s="123">
        <f t="shared" si="66"/>
        <v>38.46647006026414</v>
      </c>
      <c r="K637" s="100"/>
      <c r="L637" s="101"/>
    </row>
    <row r="638" spans="1:12" ht="21.75" customHeight="1">
      <c r="A638" s="151"/>
      <c r="B638" s="151"/>
      <c r="C638" s="16">
        <v>4430</v>
      </c>
      <c r="D638" s="9" t="s">
        <v>32</v>
      </c>
      <c r="E638" s="72">
        <v>292.82</v>
      </c>
      <c r="F638" s="139">
        <v>98.3</v>
      </c>
      <c r="G638" s="72">
        <v>297.79</v>
      </c>
      <c r="H638" s="72">
        <v>297.79</v>
      </c>
      <c r="I638" s="72">
        <v>0</v>
      </c>
      <c r="J638" s="123">
        <f t="shared" si="66"/>
        <v>0</v>
      </c>
      <c r="K638" s="100"/>
      <c r="L638" s="101"/>
    </row>
    <row r="639" spans="1:12" ht="21.75" customHeight="1">
      <c r="A639" s="151"/>
      <c r="B639" s="151"/>
      <c r="C639" s="16">
        <v>4440</v>
      </c>
      <c r="D639" s="9" t="s">
        <v>114</v>
      </c>
      <c r="E639" s="72">
        <v>3744.79</v>
      </c>
      <c r="F639" s="139">
        <v>100</v>
      </c>
      <c r="G639" s="72">
        <v>4019.24</v>
      </c>
      <c r="H639" s="72">
        <v>3144.29</v>
      </c>
      <c r="I639" s="72">
        <v>3144.29</v>
      </c>
      <c r="J639" s="123">
        <f t="shared" si="66"/>
        <v>100</v>
      </c>
      <c r="K639" s="100"/>
      <c r="L639" s="101"/>
    </row>
    <row r="640" spans="1:12" ht="35.25" customHeight="1">
      <c r="A640" s="151"/>
      <c r="B640" s="151"/>
      <c r="C640" s="16">
        <v>4610</v>
      </c>
      <c r="D640" s="9" t="s">
        <v>123</v>
      </c>
      <c r="E640" s="72">
        <v>2017.62</v>
      </c>
      <c r="F640" s="139">
        <v>58.5</v>
      </c>
      <c r="G640" s="72">
        <v>2677.62</v>
      </c>
      <c r="H640" s="72">
        <v>677.62</v>
      </c>
      <c r="I640" s="72">
        <v>0</v>
      </c>
      <c r="J640" s="123">
        <f t="shared" si="66"/>
        <v>0</v>
      </c>
      <c r="K640" s="100"/>
      <c r="L640" s="101"/>
    </row>
    <row r="641" spans="1:12" ht="33.75" customHeight="1">
      <c r="A641" s="151"/>
      <c r="B641" s="152"/>
      <c r="C641" s="16">
        <v>4700</v>
      </c>
      <c r="D641" s="9" t="s">
        <v>146</v>
      </c>
      <c r="E641" s="72">
        <v>4869.18</v>
      </c>
      <c r="F641" s="139">
        <v>97.9</v>
      </c>
      <c r="G641" s="72">
        <v>6135.86</v>
      </c>
      <c r="H641" s="72">
        <v>1284.86</v>
      </c>
      <c r="I641" s="72">
        <v>1284.86</v>
      </c>
      <c r="J641" s="123">
        <f t="shared" si="66"/>
        <v>100</v>
      </c>
      <c r="K641" s="100"/>
      <c r="L641" s="101"/>
    </row>
    <row r="642" spans="1:12" s="15" customFormat="1" ht="11.25" customHeight="1">
      <c r="A642" s="151"/>
      <c r="B642" s="158">
        <v>85503</v>
      </c>
      <c r="C642" s="21"/>
      <c r="D642" s="2" t="s">
        <v>172</v>
      </c>
      <c r="E642" s="73">
        <f>E643+E644+E645</f>
        <v>142</v>
      </c>
      <c r="F642" s="140">
        <v>100</v>
      </c>
      <c r="G642" s="73">
        <f>G643+G644+G645</f>
        <v>10</v>
      </c>
      <c r="H642" s="73">
        <f>H643+H644+H645</f>
        <v>140</v>
      </c>
      <c r="I642" s="73">
        <f>I643+I644+I645</f>
        <v>125.5</v>
      </c>
      <c r="J642" s="124">
        <f t="shared" si="66"/>
        <v>89.64285714285715</v>
      </c>
      <c r="K642" s="91"/>
      <c r="L642" s="98"/>
    </row>
    <row r="643" spans="1:12" ht="21.75" customHeight="1">
      <c r="A643" s="151"/>
      <c r="B643" s="151"/>
      <c r="C643" s="16">
        <v>4210</v>
      </c>
      <c r="D643" s="9" t="s">
        <v>14</v>
      </c>
      <c r="E643" s="72">
        <v>27.72</v>
      </c>
      <c r="F643" s="139">
        <v>100</v>
      </c>
      <c r="G643" s="72">
        <v>3</v>
      </c>
      <c r="H643" s="72">
        <v>18</v>
      </c>
      <c r="I643" s="72">
        <v>18</v>
      </c>
      <c r="J643" s="123">
        <f t="shared" si="66"/>
        <v>100</v>
      </c>
      <c r="K643" s="100"/>
      <c r="L643" s="101"/>
    </row>
    <row r="644" spans="1:12" ht="12" customHeight="1">
      <c r="A644" s="151"/>
      <c r="B644" s="151"/>
      <c r="C644" s="16">
        <v>4260</v>
      </c>
      <c r="D644" s="9" t="s">
        <v>15</v>
      </c>
      <c r="E644" s="72">
        <v>98.15</v>
      </c>
      <c r="F644" s="139">
        <v>100</v>
      </c>
      <c r="G644" s="72">
        <v>4</v>
      </c>
      <c r="H644" s="72">
        <v>52.5</v>
      </c>
      <c r="I644" s="72">
        <v>52.5</v>
      </c>
      <c r="J644" s="123">
        <f t="shared" si="66"/>
        <v>100</v>
      </c>
      <c r="K644" s="100"/>
      <c r="L644" s="101"/>
    </row>
    <row r="645" spans="1:12" ht="33" customHeight="1">
      <c r="A645" s="151"/>
      <c r="B645" s="152"/>
      <c r="C645" s="16">
        <v>4360</v>
      </c>
      <c r="D645" s="9" t="s">
        <v>152</v>
      </c>
      <c r="E645" s="72">
        <v>16.13</v>
      </c>
      <c r="F645" s="139">
        <v>100</v>
      </c>
      <c r="G645" s="72">
        <v>3</v>
      </c>
      <c r="H645" s="72">
        <v>69.5</v>
      </c>
      <c r="I645" s="72">
        <v>55</v>
      </c>
      <c r="J645" s="123">
        <f t="shared" si="66"/>
        <v>79.13669064748201</v>
      </c>
      <c r="K645" s="100"/>
      <c r="L645" s="101"/>
    </row>
    <row r="646" spans="1:12" s="15" customFormat="1" ht="15.75" customHeight="1">
      <c r="A646" s="151"/>
      <c r="B646" s="158">
        <v>85504</v>
      </c>
      <c r="C646" s="21"/>
      <c r="D646" s="2" t="s">
        <v>139</v>
      </c>
      <c r="E646" s="73">
        <f>E648+E649+E650+E651+E647+E652+E653+E654</f>
        <v>10658.880000000001</v>
      </c>
      <c r="F646" s="140">
        <v>86.3</v>
      </c>
      <c r="G646" s="73">
        <f>G648+G649+G650+G651+G647+G652+G653+G654</f>
        <v>14907.21</v>
      </c>
      <c r="H646" s="73">
        <f>H648+H649+H650+H651+H647+H652+H653+H654</f>
        <v>279827.21</v>
      </c>
      <c r="I646" s="73">
        <f>I648+I649+I650+I651+I647+I652+I653+I654</f>
        <v>272876.52</v>
      </c>
      <c r="J646" s="124">
        <f t="shared" si="66"/>
        <v>97.51607786819588</v>
      </c>
      <c r="K646" s="91"/>
      <c r="L646" s="98"/>
    </row>
    <row r="647" spans="1:12" s="15" customFormat="1" ht="15" customHeight="1">
      <c r="A647" s="151"/>
      <c r="B647" s="151"/>
      <c r="C647" s="16">
        <v>3110</v>
      </c>
      <c r="D647" s="9" t="s">
        <v>77</v>
      </c>
      <c r="E647" s="65"/>
      <c r="F647" s="133"/>
      <c r="G647" s="65"/>
      <c r="H647" s="65">
        <v>258750</v>
      </c>
      <c r="I647" s="65">
        <v>252150</v>
      </c>
      <c r="J647" s="125"/>
      <c r="K647" s="91"/>
      <c r="L647" s="98"/>
    </row>
    <row r="648" spans="1:12" ht="21.75" customHeight="1">
      <c r="A648" s="151"/>
      <c r="B648" s="151"/>
      <c r="C648" s="16">
        <v>4040</v>
      </c>
      <c r="D648" s="9" t="s">
        <v>56</v>
      </c>
      <c r="E648" s="72">
        <v>1123.79</v>
      </c>
      <c r="F648" s="139">
        <v>83.4</v>
      </c>
      <c r="G648" s="72"/>
      <c r="H648" s="72">
        <v>5796</v>
      </c>
      <c r="I648" s="72">
        <v>5637.46</v>
      </c>
      <c r="J648" s="123">
        <f t="shared" si="66"/>
        <v>97.26466528640442</v>
      </c>
      <c r="K648" s="100"/>
      <c r="L648" s="101"/>
    </row>
    <row r="649" spans="1:12" ht="13.5" customHeight="1">
      <c r="A649" s="151"/>
      <c r="B649" s="151"/>
      <c r="C649" s="16">
        <v>4110</v>
      </c>
      <c r="D649" s="9" t="s">
        <v>193</v>
      </c>
      <c r="E649" s="72">
        <v>1607.84</v>
      </c>
      <c r="F649" s="139">
        <v>84.8</v>
      </c>
      <c r="G649" s="72">
        <v>2170.63</v>
      </c>
      <c r="H649" s="72">
        <v>2868.63</v>
      </c>
      <c r="I649" s="72">
        <v>2780.09</v>
      </c>
      <c r="J649" s="123">
        <f t="shared" si="66"/>
        <v>96.9135092361162</v>
      </c>
      <c r="K649" s="100"/>
      <c r="L649" s="101"/>
    </row>
    <row r="650" spans="1:12" ht="21.75" customHeight="1">
      <c r="A650" s="151"/>
      <c r="B650" s="151"/>
      <c r="C650" s="16">
        <v>4120</v>
      </c>
      <c r="D650" s="9" t="s">
        <v>60</v>
      </c>
      <c r="E650" s="72"/>
      <c r="F650" s="139">
        <v>0</v>
      </c>
      <c r="G650" s="72">
        <v>304.58</v>
      </c>
      <c r="H650" s="72">
        <v>146.58</v>
      </c>
      <c r="I650" s="72">
        <v>119.78</v>
      </c>
      <c r="J650" s="123">
        <f t="shared" si="66"/>
        <v>81.71646882248601</v>
      </c>
      <c r="K650" s="100"/>
      <c r="L650" s="101"/>
    </row>
    <row r="651" spans="1:12" ht="21.75" customHeight="1">
      <c r="A651" s="151"/>
      <c r="B651" s="152"/>
      <c r="C651" s="16">
        <v>4170</v>
      </c>
      <c r="D651" s="9" t="s">
        <v>29</v>
      </c>
      <c r="E651" s="72">
        <v>7927.25</v>
      </c>
      <c r="F651" s="139">
        <v>87.1</v>
      </c>
      <c r="G651" s="72">
        <v>12432</v>
      </c>
      <c r="H651" s="72">
        <v>10532</v>
      </c>
      <c r="I651" s="72">
        <v>10507.19</v>
      </c>
      <c r="J651" s="123">
        <f t="shared" si="66"/>
        <v>99.76443220660843</v>
      </c>
      <c r="K651" s="100"/>
      <c r="L651" s="101"/>
    </row>
    <row r="652" spans="1:12" ht="21.75" customHeight="1">
      <c r="A652" s="151"/>
      <c r="B652" s="56"/>
      <c r="C652" s="16">
        <v>4210</v>
      </c>
      <c r="D652" s="9" t="s">
        <v>14</v>
      </c>
      <c r="E652" s="72"/>
      <c r="F652" s="139"/>
      <c r="G652" s="72"/>
      <c r="H652" s="72">
        <v>1195.83</v>
      </c>
      <c r="I652" s="72">
        <v>1143.83</v>
      </c>
      <c r="J652" s="123">
        <f t="shared" si="66"/>
        <v>95.65155582315212</v>
      </c>
      <c r="K652" s="100"/>
      <c r="L652" s="101"/>
    </row>
    <row r="653" spans="1:12" ht="21.75" customHeight="1">
      <c r="A653" s="151"/>
      <c r="B653" s="56"/>
      <c r="C653" s="16">
        <v>4300</v>
      </c>
      <c r="D653" s="9" t="s">
        <v>19</v>
      </c>
      <c r="E653" s="72"/>
      <c r="F653" s="139"/>
      <c r="G653" s="72"/>
      <c r="H653" s="72">
        <v>131.17</v>
      </c>
      <c r="I653" s="72">
        <v>131.17</v>
      </c>
      <c r="J653" s="123">
        <f t="shared" si="66"/>
        <v>100</v>
      </c>
      <c r="K653" s="100"/>
      <c r="L653" s="101"/>
    </row>
    <row r="654" spans="1:12" ht="37.5" customHeight="1">
      <c r="A654" s="151"/>
      <c r="B654" s="56"/>
      <c r="C654" s="16">
        <v>4700</v>
      </c>
      <c r="D654" s="9" t="s">
        <v>146</v>
      </c>
      <c r="E654" s="72"/>
      <c r="F654" s="139"/>
      <c r="G654" s="72"/>
      <c r="H654" s="72">
        <v>407</v>
      </c>
      <c r="I654" s="72">
        <v>407</v>
      </c>
      <c r="J654" s="123">
        <f t="shared" si="66"/>
        <v>100</v>
      </c>
      <c r="K654" s="100"/>
      <c r="L654" s="101"/>
    </row>
    <row r="655" spans="1:12" s="15" customFormat="1" ht="14.25" customHeight="1">
      <c r="A655" s="151"/>
      <c r="B655" s="158">
        <v>85508</v>
      </c>
      <c r="C655" s="21"/>
      <c r="D655" s="2" t="s">
        <v>137</v>
      </c>
      <c r="E655" s="73">
        <f>E656</f>
        <v>112103.15</v>
      </c>
      <c r="F655" s="140">
        <v>100</v>
      </c>
      <c r="G655" s="73">
        <f>G656</f>
        <v>118172.14</v>
      </c>
      <c r="H655" s="73">
        <f>H656</f>
        <v>134372.14</v>
      </c>
      <c r="I655" s="73">
        <f>I656</f>
        <v>133819.63</v>
      </c>
      <c r="J655" s="124">
        <f t="shared" si="66"/>
        <v>99.5888210160231</v>
      </c>
      <c r="K655" s="91"/>
      <c r="L655" s="98"/>
    </row>
    <row r="656" spans="1:12" ht="67.5">
      <c r="A656" s="152"/>
      <c r="B656" s="152"/>
      <c r="C656" s="16">
        <v>4330</v>
      </c>
      <c r="D656" s="9" t="s">
        <v>173</v>
      </c>
      <c r="E656" s="72">
        <v>112103.15</v>
      </c>
      <c r="F656" s="139">
        <v>100</v>
      </c>
      <c r="G656" s="72">
        <v>118172.14</v>
      </c>
      <c r="H656" s="72">
        <v>134372.14</v>
      </c>
      <c r="I656" s="72">
        <v>133819.63</v>
      </c>
      <c r="J656" s="123">
        <f t="shared" si="66"/>
        <v>99.5888210160231</v>
      </c>
      <c r="K656" s="100"/>
      <c r="L656" s="101"/>
    </row>
    <row r="657" spans="1:12" ht="41.25" customHeight="1">
      <c r="A657" s="165" t="s">
        <v>98</v>
      </c>
      <c r="B657" s="21"/>
      <c r="C657" s="21"/>
      <c r="D657" s="2" t="s">
        <v>99</v>
      </c>
      <c r="E657" s="61">
        <f>E661+E671+E686+E698+E715+E688+E708+E695+E693</f>
        <v>1775140.05</v>
      </c>
      <c r="F657" s="130">
        <v>76</v>
      </c>
      <c r="G657" s="61">
        <f>G661+G671+G686+G698+G715+G688+G708+G695+G693</f>
        <v>4507563.79</v>
      </c>
      <c r="H657" s="61">
        <f>H661+H671+H686+H698+H715+H688+H708+H695+H693</f>
        <v>4290783.1899999995</v>
      </c>
      <c r="I657" s="61">
        <f>I661+I671+I686+I698+I715+I688+I708+I695+I693</f>
        <v>2162773.04</v>
      </c>
      <c r="J657" s="122">
        <f>(I657/H657)*100</f>
        <v>50.40508793454093</v>
      </c>
      <c r="K657" s="91">
        <f aca="true" t="shared" si="69" ref="K657:K668">(I657/E657)*100</f>
        <v>121.83675535910533</v>
      </c>
      <c r="L657" s="98">
        <f aca="true" t="shared" si="70" ref="L657:L669">(I657/$I$803)*100</f>
        <v>5.727344271940766</v>
      </c>
    </row>
    <row r="658" spans="1:12" ht="15" customHeight="1">
      <c r="A658" s="166"/>
      <c r="B658" s="21"/>
      <c r="C658" s="21"/>
      <c r="D658" s="42" t="s">
        <v>8</v>
      </c>
      <c r="E658" s="62">
        <f>E657-E659</f>
        <v>1646550.73</v>
      </c>
      <c r="F658" s="131">
        <v>74.9</v>
      </c>
      <c r="G658" s="62">
        <f>G657-G659</f>
        <v>1827186.2400000002</v>
      </c>
      <c r="H658" s="62">
        <f>H657-H659</f>
        <v>2484453.9299999992</v>
      </c>
      <c r="I658" s="62">
        <f>I657-I659</f>
        <v>1873782.02</v>
      </c>
      <c r="J658" s="126">
        <f>(I658/H658)*100</f>
        <v>75.42027635827405</v>
      </c>
      <c r="K658" s="100">
        <f t="shared" si="69"/>
        <v>113.80044269878039</v>
      </c>
      <c r="L658" s="101">
        <f t="shared" si="70"/>
        <v>4.962053123758468</v>
      </c>
    </row>
    <row r="659" spans="1:12" ht="12" customHeight="1">
      <c r="A659" s="166"/>
      <c r="B659" s="21"/>
      <c r="C659" s="21"/>
      <c r="D659" s="42" t="s">
        <v>115</v>
      </c>
      <c r="E659" s="62">
        <f>E668+E669+E670+E680+E683+E704+E722+E723+E694+E721+E681+E682+E706+E707+E684+E685+E705</f>
        <v>128589.32</v>
      </c>
      <c r="F659" s="131">
        <v>95.5</v>
      </c>
      <c r="G659" s="62">
        <f>G668+G669+G670+G680+G683+G704+G722+G723+G694+G721+G681+G682+G706+G707+G684+G685+G705+G692+G724</f>
        <v>2680377.55</v>
      </c>
      <c r="H659" s="62">
        <f>H668+H669+H670+H680+H683+H704+H722+H723+H694+H721+H681+H682+H706+H707+H684+H685+H705+H692+H724+H667</f>
        <v>1806329.2600000002</v>
      </c>
      <c r="I659" s="62">
        <f>I668+I669+I670+I680+I683+I704+I722+I723+I694+I721+I681+I682+I706+I707+I684+I685+I705+I692+I724+I667</f>
        <v>288991.01999999996</v>
      </c>
      <c r="J659" s="126">
        <f>(I659/H659)*100</f>
        <v>15.998800794490808</v>
      </c>
      <c r="K659" s="100">
        <f t="shared" si="69"/>
        <v>224.73951958063077</v>
      </c>
      <c r="L659" s="101">
        <f t="shared" si="70"/>
        <v>0.765291148182298</v>
      </c>
    </row>
    <row r="660" spans="1:12" ht="11.25">
      <c r="A660" s="166"/>
      <c r="B660" s="16"/>
      <c r="C660" s="16"/>
      <c r="D660" s="40" t="s">
        <v>9</v>
      </c>
      <c r="E660" s="62">
        <f>E668+E669+E670+E680+E683+E704+E722+E723+E694+E721+E681+E682+E706+E707+E684+E685+E705</f>
        <v>128589.32</v>
      </c>
      <c r="F660" s="131">
        <v>95.5</v>
      </c>
      <c r="G660" s="62">
        <f>G668+G669+G670+G680+G683+G704+G722+G723+G694+G721+G681+G682+G706+G707+G684+G685+G705+G692+G724</f>
        <v>2680377.55</v>
      </c>
      <c r="H660" s="62">
        <f>H668+H669+H670+H680+H683+H704+H722+H723+H694+H721+H681+H682+H706+H707+H684+H685+H705+H692+H724</f>
        <v>1431329.2600000002</v>
      </c>
      <c r="I660" s="62">
        <f>I668+I669+I670+I680+I683+I704+I722+I723+I694+I721+I681+I682+I706+I707+I684+I685+I705+I692+I724</f>
        <v>288991.01999999996</v>
      </c>
      <c r="J660" s="126">
        <f>(I660/H660)*100</f>
        <v>20.190394207409685</v>
      </c>
      <c r="K660" s="100">
        <f t="shared" si="69"/>
        <v>224.73951958063077</v>
      </c>
      <c r="L660" s="101">
        <f t="shared" si="70"/>
        <v>0.765291148182298</v>
      </c>
    </row>
    <row r="661" spans="1:12" ht="24" customHeight="1">
      <c r="A661" s="166"/>
      <c r="B661" s="158">
        <v>90001</v>
      </c>
      <c r="C661" s="21"/>
      <c r="D661" s="2" t="s">
        <v>240</v>
      </c>
      <c r="E661" s="61">
        <f>E665+E668+E669+E670+E662+E666+E663</f>
        <v>268512</v>
      </c>
      <c r="F661" s="130">
        <v>89.7</v>
      </c>
      <c r="G661" s="61">
        <f>G665+G668+G669+G670+G662+G666+G663+G667+G664</f>
        <v>1261300</v>
      </c>
      <c r="H661" s="61">
        <f>H665+H668+H669+H670+H662+H666+H663+H667+H664</f>
        <v>895600</v>
      </c>
      <c r="I661" s="61">
        <f>I665+I668+I669+I670+I662+I666+I663+I667+I664</f>
        <v>351106.08</v>
      </c>
      <c r="J661" s="122">
        <f aca="true" t="shared" si="71" ref="J661:J723">(I661/H661)*100</f>
        <v>39.203447967842784</v>
      </c>
      <c r="K661" s="91">
        <f t="shared" si="69"/>
        <v>130.75992134429745</v>
      </c>
      <c r="L661" s="98">
        <f t="shared" si="70"/>
        <v>0.92978105373996</v>
      </c>
    </row>
    <row r="662" spans="1:12" ht="19.5" customHeight="1">
      <c r="A662" s="166"/>
      <c r="B662" s="159"/>
      <c r="C662" s="16">
        <v>4210</v>
      </c>
      <c r="D662" s="9" t="s">
        <v>14</v>
      </c>
      <c r="E662" s="72">
        <v>504.88</v>
      </c>
      <c r="F662" s="139">
        <v>72.1</v>
      </c>
      <c r="G662" s="72">
        <v>300</v>
      </c>
      <c r="H662" s="72">
        <v>3800</v>
      </c>
      <c r="I662" s="72">
        <v>2428.64</v>
      </c>
      <c r="J662" s="123">
        <f t="shared" si="71"/>
        <v>63.91157894736842</v>
      </c>
      <c r="K662" s="100">
        <f t="shared" si="69"/>
        <v>481.033116780225</v>
      </c>
      <c r="L662" s="112">
        <f t="shared" si="70"/>
        <v>0.00643139947435549</v>
      </c>
    </row>
    <row r="663" spans="1:12" ht="11.25">
      <c r="A663" s="166"/>
      <c r="B663" s="159"/>
      <c r="C663" s="16">
        <v>4260</v>
      </c>
      <c r="D663" s="9" t="s">
        <v>15</v>
      </c>
      <c r="E663" s="72">
        <v>422.23</v>
      </c>
      <c r="F663" s="139">
        <v>42.2</v>
      </c>
      <c r="G663" s="72">
        <v>2000</v>
      </c>
      <c r="H663" s="72">
        <v>2600</v>
      </c>
      <c r="I663" s="72">
        <v>1173.15</v>
      </c>
      <c r="J663" s="123">
        <f t="shared" si="71"/>
        <v>45.12115384615385</v>
      </c>
      <c r="K663" s="100">
        <f t="shared" si="69"/>
        <v>277.84619757004475</v>
      </c>
      <c r="L663" s="112">
        <f t="shared" si="70"/>
        <v>0.0031066754617152578</v>
      </c>
    </row>
    <row r="664" spans="1:12" ht="22.5">
      <c r="A664" s="166"/>
      <c r="B664" s="159"/>
      <c r="C664" s="16">
        <v>4270</v>
      </c>
      <c r="D664" s="9" t="s">
        <v>17</v>
      </c>
      <c r="E664" s="72"/>
      <c r="F664" s="139"/>
      <c r="G664" s="72"/>
      <c r="H664" s="72">
        <v>5000</v>
      </c>
      <c r="I664" s="72">
        <v>4732.63</v>
      </c>
      <c r="J664" s="123"/>
      <c r="K664" s="100"/>
      <c r="L664" s="112"/>
    </row>
    <row r="665" spans="1:12" ht="21" customHeight="1">
      <c r="A665" s="166"/>
      <c r="B665" s="159"/>
      <c r="C665" s="16">
        <v>4300</v>
      </c>
      <c r="D665" s="9" t="s">
        <v>19</v>
      </c>
      <c r="E665" s="72">
        <v>247383.04</v>
      </c>
      <c r="F665" s="139">
        <v>89.3</v>
      </c>
      <c r="G665" s="72">
        <v>225000</v>
      </c>
      <c r="H665" s="72">
        <v>294700</v>
      </c>
      <c r="I665" s="72">
        <v>215212.49</v>
      </c>
      <c r="J665" s="123">
        <f t="shared" si="71"/>
        <v>73.0276518493383</v>
      </c>
      <c r="K665" s="100">
        <f t="shared" si="69"/>
        <v>86.99565257181736</v>
      </c>
      <c r="L665" s="112">
        <f t="shared" si="70"/>
        <v>0.5699146415527769</v>
      </c>
    </row>
    <row r="666" spans="1:12" ht="45">
      <c r="A666" s="166"/>
      <c r="B666" s="159"/>
      <c r="C666" s="16">
        <v>4520</v>
      </c>
      <c r="D666" s="9" t="s">
        <v>142</v>
      </c>
      <c r="E666" s="72">
        <v>16409.25</v>
      </c>
      <c r="F666" s="139">
        <v>99.5</v>
      </c>
      <c r="G666" s="72">
        <v>22000</v>
      </c>
      <c r="H666" s="72">
        <v>17500</v>
      </c>
      <c r="I666" s="72">
        <v>16409.37</v>
      </c>
      <c r="J666" s="123">
        <f t="shared" si="71"/>
        <v>93.76782857142857</v>
      </c>
      <c r="K666" s="100">
        <f t="shared" si="69"/>
        <v>100.00073129484895</v>
      </c>
      <c r="L666" s="112">
        <f t="shared" si="70"/>
        <v>0.04345444923599411</v>
      </c>
    </row>
    <row r="667" spans="1:12" ht="22.5">
      <c r="A667" s="166"/>
      <c r="B667" s="159"/>
      <c r="C667" s="16">
        <v>6010</v>
      </c>
      <c r="D667" s="9" t="s">
        <v>241</v>
      </c>
      <c r="E667" s="72"/>
      <c r="F667" s="139"/>
      <c r="G667" s="72"/>
      <c r="H667" s="72">
        <v>375000</v>
      </c>
      <c r="I667" s="72">
        <v>0</v>
      </c>
      <c r="J667" s="123">
        <f t="shared" si="71"/>
        <v>0</v>
      </c>
      <c r="K667" s="100"/>
      <c r="L667" s="112">
        <f t="shared" si="70"/>
        <v>0</v>
      </c>
    </row>
    <row r="668" spans="1:12" ht="33.75" customHeight="1">
      <c r="A668" s="166"/>
      <c r="B668" s="159"/>
      <c r="C668" s="16">
        <v>6050</v>
      </c>
      <c r="D668" s="9" t="s">
        <v>154</v>
      </c>
      <c r="E668" s="72">
        <v>3696</v>
      </c>
      <c r="F668" s="139">
        <v>98.3</v>
      </c>
      <c r="G668" s="72">
        <v>85000</v>
      </c>
      <c r="H668" s="72">
        <v>177000</v>
      </c>
      <c r="I668" s="72">
        <v>111149.8</v>
      </c>
      <c r="J668" s="123">
        <f t="shared" si="71"/>
        <v>62.79649717514124</v>
      </c>
      <c r="K668" s="100">
        <f t="shared" si="69"/>
        <v>3007.2997835497836</v>
      </c>
      <c r="L668" s="112">
        <f t="shared" si="70"/>
        <v>0.2943411807821323</v>
      </c>
    </row>
    <row r="669" spans="1:12" ht="35.25" customHeight="1">
      <c r="A669" s="166"/>
      <c r="B669" s="159"/>
      <c r="C669" s="16">
        <v>6057</v>
      </c>
      <c r="D669" s="9" t="s">
        <v>153</v>
      </c>
      <c r="E669" s="72"/>
      <c r="F669" s="139"/>
      <c r="G669" s="72">
        <v>479552</v>
      </c>
      <c r="H669" s="72">
        <v>10000</v>
      </c>
      <c r="I669" s="72">
        <v>0</v>
      </c>
      <c r="J669" s="123">
        <f t="shared" si="71"/>
        <v>0</v>
      </c>
      <c r="K669" s="100"/>
      <c r="L669" s="101">
        <f t="shared" si="70"/>
        <v>0</v>
      </c>
    </row>
    <row r="670" spans="1:12" ht="33.75" customHeight="1">
      <c r="A670" s="166"/>
      <c r="B670" s="159"/>
      <c r="C670" s="16">
        <v>6059</v>
      </c>
      <c r="D670" s="9" t="s">
        <v>153</v>
      </c>
      <c r="E670" s="72">
        <v>96.6</v>
      </c>
      <c r="F670" s="139">
        <v>24.2</v>
      </c>
      <c r="G670" s="72">
        <v>447448</v>
      </c>
      <c r="H670" s="72">
        <v>10000</v>
      </c>
      <c r="I670" s="72">
        <v>0</v>
      </c>
      <c r="J670" s="125">
        <f t="shared" si="71"/>
        <v>0</v>
      </c>
      <c r="K670" s="100"/>
      <c r="L670" s="101"/>
    </row>
    <row r="671" spans="1:12" ht="31.5">
      <c r="A671" s="166"/>
      <c r="B671" s="158">
        <v>90002</v>
      </c>
      <c r="C671" s="21"/>
      <c r="D671" s="2" t="s">
        <v>242</v>
      </c>
      <c r="E671" s="61">
        <f>SUM(E672:E685)</f>
        <v>857263.12</v>
      </c>
      <c r="F671" s="130">
        <v>65.3</v>
      </c>
      <c r="G671" s="61">
        <f>SUM(G672:G685)</f>
        <v>1921915.5999999999</v>
      </c>
      <c r="H671" s="61">
        <f>SUM(H672:H685)</f>
        <v>1872799.9999999998</v>
      </c>
      <c r="I671" s="61">
        <f>SUM(I672:I685)</f>
        <v>1058985.1</v>
      </c>
      <c r="J671" s="122">
        <f t="shared" si="71"/>
        <v>56.545552114481</v>
      </c>
      <c r="K671" s="91">
        <f>(I671/E671)*100</f>
        <v>123.5309294537248</v>
      </c>
      <c r="L671" s="98">
        <f>(I671/$I$803)*100</f>
        <v>2.8043498482649944</v>
      </c>
    </row>
    <row r="672" spans="1:12" ht="22.5">
      <c r="A672" s="166"/>
      <c r="B672" s="151"/>
      <c r="C672" s="16">
        <v>4210</v>
      </c>
      <c r="D672" s="9" t="s">
        <v>138</v>
      </c>
      <c r="E672" s="65">
        <v>5883.75</v>
      </c>
      <c r="F672" s="133">
        <v>33.6</v>
      </c>
      <c r="G672" s="65">
        <v>10300</v>
      </c>
      <c r="H672" s="65">
        <v>10000</v>
      </c>
      <c r="I672" s="65">
        <v>7058.48</v>
      </c>
      <c r="J672" s="123">
        <f t="shared" si="71"/>
        <v>70.58479999999999</v>
      </c>
      <c r="K672" s="100">
        <f>(I672/E672)*100</f>
        <v>119.96566815381347</v>
      </c>
      <c r="L672" s="101"/>
    </row>
    <row r="673" spans="1:12" ht="11.25">
      <c r="A673" s="166"/>
      <c r="B673" s="151"/>
      <c r="C673" s="16">
        <v>4260</v>
      </c>
      <c r="D673" s="9" t="s">
        <v>15</v>
      </c>
      <c r="E673" s="65">
        <v>2147.23</v>
      </c>
      <c r="F673" s="133">
        <v>71.6</v>
      </c>
      <c r="G673" s="65">
        <v>1500</v>
      </c>
      <c r="H673" s="65">
        <v>3500</v>
      </c>
      <c r="I673" s="65">
        <v>2191.67</v>
      </c>
      <c r="J673" s="123">
        <f t="shared" si="71"/>
        <v>62.61914285714286</v>
      </c>
      <c r="K673" s="100"/>
      <c r="L673" s="101"/>
    </row>
    <row r="674" spans="1:12" ht="22.5">
      <c r="A674" s="166"/>
      <c r="B674" s="151"/>
      <c r="C674" s="16">
        <v>4270</v>
      </c>
      <c r="D674" s="9" t="s">
        <v>17</v>
      </c>
      <c r="E674" s="65">
        <v>831.47</v>
      </c>
      <c r="F674" s="133">
        <v>33.3</v>
      </c>
      <c r="G674" s="65">
        <v>2000</v>
      </c>
      <c r="H674" s="65">
        <v>1500</v>
      </c>
      <c r="I674" s="65">
        <v>0</v>
      </c>
      <c r="J674" s="123">
        <f t="shared" si="71"/>
        <v>0</v>
      </c>
      <c r="K674" s="100"/>
      <c r="L674" s="101"/>
    </row>
    <row r="675" spans="1:12" ht="22.5" customHeight="1">
      <c r="A675" s="166"/>
      <c r="B675" s="159"/>
      <c r="C675" s="16">
        <v>4300</v>
      </c>
      <c r="D675" s="9" t="s">
        <v>19</v>
      </c>
      <c r="E675" s="72">
        <v>696504.53</v>
      </c>
      <c r="F675" s="139">
        <v>61.7</v>
      </c>
      <c r="G675" s="72">
        <v>871075</v>
      </c>
      <c r="H675" s="72">
        <v>1323059.4</v>
      </c>
      <c r="I675" s="72">
        <v>943762.5</v>
      </c>
      <c r="J675" s="123">
        <f t="shared" si="71"/>
        <v>71.33183135995255</v>
      </c>
      <c r="K675" s="100">
        <f>(I675/E675)*100</f>
        <v>135.4998365911561</v>
      </c>
      <c r="L675" s="101">
        <f>(I675/$I$803)*100</f>
        <v>2.499223288102157</v>
      </c>
    </row>
    <row r="676" spans="1:12" ht="11.25">
      <c r="A676" s="166"/>
      <c r="B676" s="159"/>
      <c r="C676" s="16">
        <v>4430</v>
      </c>
      <c r="D676" s="9" t="s">
        <v>65</v>
      </c>
      <c r="E676" s="72">
        <v>3876.08</v>
      </c>
      <c r="F676" s="139">
        <v>82.3</v>
      </c>
      <c r="G676" s="72">
        <v>4000</v>
      </c>
      <c r="H676" s="72">
        <v>500</v>
      </c>
      <c r="I676" s="72">
        <v>101.25</v>
      </c>
      <c r="J676" s="123">
        <f t="shared" si="71"/>
        <v>20.25</v>
      </c>
      <c r="K676" s="100"/>
      <c r="L676" s="101"/>
    </row>
    <row r="677" spans="1:12" ht="11.25">
      <c r="A677" s="166"/>
      <c r="B677" s="159"/>
      <c r="C677" s="16">
        <v>4580</v>
      </c>
      <c r="D677" s="9" t="s">
        <v>143</v>
      </c>
      <c r="E677" s="72">
        <v>3176.54</v>
      </c>
      <c r="F677" s="139">
        <v>69.1</v>
      </c>
      <c r="G677" s="72">
        <v>1000</v>
      </c>
      <c r="H677" s="72">
        <v>7500</v>
      </c>
      <c r="I677" s="72">
        <v>4028.51</v>
      </c>
      <c r="J677" s="123">
        <f t="shared" si="71"/>
        <v>53.71346666666666</v>
      </c>
      <c r="K677" s="100"/>
      <c r="L677" s="101"/>
    </row>
    <row r="678" spans="1:12" ht="56.25">
      <c r="A678" s="166"/>
      <c r="B678" s="159"/>
      <c r="C678" s="16">
        <v>4600</v>
      </c>
      <c r="D678" s="9" t="s">
        <v>174</v>
      </c>
      <c r="E678" s="72">
        <v>6726</v>
      </c>
      <c r="F678" s="139">
        <v>98.9</v>
      </c>
      <c r="G678" s="72">
        <v>7000</v>
      </c>
      <c r="H678" s="72">
        <v>6000</v>
      </c>
      <c r="I678" s="72">
        <v>0</v>
      </c>
      <c r="J678" s="123">
        <f t="shared" si="71"/>
        <v>0</v>
      </c>
      <c r="K678" s="100"/>
      <c r="L678" s="101"/>
    </row>
    <row r="679" spans="1:12" ht="33.75">
      <c r="A679" s="166"/>
      <c r="B679" s="159"/>
      <c r="C679" s="16">
        <v>4610</v>
      </c>
      <c r="D679" s="9" t="s">
        <v>123</v>
      </c>
      <c r="E679" s="72">
        <v>39224.77</v>
      </c>
      <c r="F679" s="139">
        <v>94.5</v>
      </c>
      <c r="G679" s="72">
        <v>15000</v>
      </c>
      <c r="H679" s="72">
        <v>30700</v>
      </c>
      <c r="I679" s="72">
        <v>20809.34</v>
      </c>
      <c r="J679" s="123">
        <f t="shared" si="71"/>
        <v>67.7828664495114</v>
      </c>
      <c r="K679" s="100"/>
      <c r="L679" s="101"/>
    </row>
    <row r="680" spans="1:12" ht="24" customHeight="1">
      <c r="A680" s="166"/>
      <c r="B680" s="160"/>
      <c r="C680" s="16">
        <v>6050</v>
      </c>
      <c r="D680" s="9" t="s">
        <v>243</v>
      </c>
      <c r="E680" s="72">
        <v>1615</v>
      </c>
      <c r="F680" s="139">
        <v>32.3</v>
      </c>
      <c r="G680" s="72">
        <v>253000</v>
      </c>
      <c r="H680" s="72">
        <v>33000</v>
      </c>
      <c r="I680" s="72">
        <v>29212.5</v>
      </c>
      <c r="J680" s="123">
        <f t="shared" si="71"/>
        <v>88.52272727272728</v>
      </c>
      <c r="K680" s="100">
        <f>(I680/E680)*100</f>
        <v>1808.8235294117649</v>
      </c>
      <c r="L680" s="101">
        <f>(I680/$I$803)*100</f>
        <v>0.07735903927490682</v>
      </c>
    </row>
    <row r="681" spans="1:12" ht="24" customHeight="1">
      <c r="A681" s="166"/>
      <c r="B681" s="160"/>
      <c r="C681" s="16">
        <v>6057</v>
      </c>
      <c r="D681" s="9" t="s">
        <v>243</v>
      </c>
      <c r="E681" s="72">
        <v>24373.37</v>
      </c>
      <c r="F681" s="139">
        <v>99.5</v>
      </c>
      <c r="G681" s="72">
        <v>499941.36</v>
      </c>
      <c r="H681" s="72">
        <v>349941.36</v>
      </c>
      <c r="I681" s="72">
        <v>0</v>
      </c>
      <c r="J681" s="123">
        <f t="shared" si="71"/>
        <v>0</v>
      </c>
      <c r="K681" s="100"/>
      <c r="L681" s="101"/>
    </row>
    <row r="682" spans="1:12" ht="23.25" customHeight="1">
      <c r="A682" s="166"/>
      <c r="B682" s="160"/>
      <c r="C682" s="16">
        <v>6059</v>
      </c>
      <c r="D682" s="9" t="s">
        <v>243</v>
      </c>
      <c r="E682" s="72">
        <v>5346.63</v>
      </c>
      <c r="F682" s="139">
        <v>89.1</v>
      </c>
      <c r="G682" s="72">
        <v>257099.24</v>
      </c>
      <c r="H682" s="72">
        <v>107099.24</v>
      </c>
      <c r="I682" s="72">
        <v>51820.85</v>
      </c>
      <c r="J682" s="123">
        <f t="shared" si="71"/>
        <v>48.38582421313167</v>
      </c>
      <c r="K682" s="100"/>
      <c r="L682" s="101"/>
    </row>
    <row r="683" spans="1:12" ht="33" customHeight="1">
      <c r="A683" s="166"/>
      <c r="B683" s="160"/>
      <c r="C683" s="16">
        <v>6060</v>
      </c>
      <c r="D683" s="9" t="s">
        <v>153</v>
      </c>
      <c r="E683" s="72">
        <v>67557.75</v>
      </c>
      <c r="F683" s="139">
        <v>99.3</v>
      </c>
      <c r="G683" s="72">
        <v>0</v>
      </c>
      <c r="H683" s="72">
        <v>0</v>
      </c>
      <c r="I683" s="72">
        <v>0</v>
      </c>
      <c r="J683" s="123"/>
      <c r="K683" s="100">
        <f>(I683/E683)*100</f>
        <v>0</v>
      </c>
      <c r="L683" s="101">
        <f>(I683/$I$803)*100</f>
        <v>0</v>
      </c>
    </row>
    <row r="684" spans="1:12" ht="33" customHeight="1">
      <c r="A684" s="166"/>
      <c r="B684" s="160"/>
      <c r="C684" s="16">
        <v>6067</v>
      </c>
      <c r="D684" s="9" t="s">
        <v>153</v>
      </c>
      <c r="E684" s="72"/>
      <c r="F684" s="139"/>
      <c r="G684" s="72">
        <v>0</v>
      </c>
      <c r="H684" s="72"/>
      <c r="I684" s="72"/>
      <c r="J684" s="123"/>
      <c r="K684" s="100"/>
      <c r="L684" s="101"/>
    </row>
    <row r="685" spans="1:12" ht="33" customHeight="1">
      <c r="A685" s="166"/>
      <c r="B685" s="161"/>
      <c r="C685" s="16">
        <v>6069</v>
      </c>
      <c r="D685" s="9" t="s">
        <v>153</v>
      </c>
      <c r="E685" s="72"/>
      <c r="F685" s="139"/>
      <c r="G685" s="72">
        <v>0</v>
      </c>
      <c r="H685" s="72"/>
      <c r="I685" s="72"/>
      <c r="J685" s="123"/>
      <c r="K685" s="100"/>
      <c r="L685" s="101"/>
    </row>
    <row r="686" spans="1:12" ht="21">
      <c r="A686" s="166"/>
      <c r="B686" s="158">
        <v>90003</v>
      </c>
      <c r="C686" s="21"/>
      <c r="D686" s="2" t="s">
        <v>244</v>
      </c>
      <c r="E686" s="61">
        <f>E687</f>
        <v>231000</v>
      </c>
      <c r="F686" s="130">
        <v>92</v>
      </c>
      <c r="G686" s="61">
        <f>G687</f>
        <v>235000</v>
      </c>
      <c r="H686" s="61">
        <f>H687</f>
        <v>254000</v>
      </c>
      <c r="I686" s="61">
        <f>I687</f>
        <v>234000</v>
      </c>
      <c r="J686" s="122">
        <f t="shared" si="71"/>
        <v>92.1259842519685</v>
      </c>
      <c r="K686" s="91">
        <f>(I686/E686)*100</f>
        <v>101.29870129870129</v>
      </c>
      <c r="L686" s="98">
        <f>(I686/$I$803)*100</f>
        <v>0.6196667587617698</v>
      </c>
    </row>
    <row r="687" spans="1:12" ht="24" customHeight="1">
      <c r="A687" s="166"/>
      <c r="B687" s="159"/>
      <c r="C687" s="16">
        <v>4300</v>
      </c>
      <c r="D687" s="9" t="s">
        <v>19</v>
      </c>
      <c r="E687" s="72">
        <v>231000</v>
      </c>
      <c r="F687" s="139">
        <v>92</v>
      </c>
      <c r="G687" s="72">
        <v>235000</v>
      </c>
      <c r="H687" s="72">
        <v>254000</v>
      </c>
      <c r="I687" s="72">
        <v>234000</v>
      </c>
      <c r="J687" s="125">
        <f t="shared" si="71"/>
        <v>92.1259842519685</v>
      </c>
      <c r="K687" s="100">
        <f>(I687/E687)*100</f>
        <v>101.29870129870129</v>
      </c>
      <c r="L687" s="101">
        <f>(I687/$I$803)*100</f>
        <v>0.6196667587617698</v>
      </c>
    </row>
    <row r="688" spans="1:12" ht="20.25" customHeight="1">
      <c r="A688" s="166"/>
      <c r="B688" s="158">
        <v>90004</v>
      </c>
      <c r="C688" s="21"/>
      <c r="D688" s="2" t="s">
        <v>245</v>
      </c>
      <c r="E688" s="61">
        <f>E690+E691+E689</f>
        <v>89561.15000000001</v>
      </c>
      <c r="F688" s="130">
        <v>87.9</v>
      </c>
      <c r="G688" s="61">
        <f>G690+G691+G689+G692</f>
        <v>123661.24</v>
      </c>
      <c r="H688" s="61">
        <f>H690+H691+H689+H692</f>
        <v>117481.81</v>
      </c>
      <c r="I688" s="61">
        <f>I690+I691+I689+I692</f>
        <v>113897.13</v>
      </c>
      <c r="J688" s="122">
        <f t="shared" si="71"/>
        <v>96.94873614902598</v>
      </c>
      <c r="K688" s="91">
        <f>(I688/E688)*100</f>
        <v>127.17247377908836</v>
      </c>
      <c r="L688" s="101">
        <f>(I688/$I$803)*100</f>
        <v>0.3016165187152476</v>
      </c>
    </row>
    <row r="689" spans="1:12" ht="20.25" customHeight="1">
      <c r="A689" s="166"/>
      <c r="B689" s="151"/>
      <c r="C689" s="16">
        <v>4170</v>
      </c>
      <c r="D689" s="9" t="s">
        <v>29</v>
      </c>
      <c r="E689" s="65"/>
      <c r="F689" s="133">
        <v>0</v>
      </c>
      <c r="G689" s="65">
        <v>1000</v>
      </c>
      <c r="H689" s="65">
        <v>1000</v>
      </c>
      <c r="I689" s="65">
        <v>0</v>
      </c>
      <c r="J689" s="123">
        <f t="shared" si="71"/>
        <v>0</v>
      </c>
      <c r="K689" s="100"/>
      <c r="L689" s="101"/>
    </row>
    <row r="690" spans="1:12" ht="21.75" customHeight="1">
      <c r="A690" s="166"/>
      <c r="B690" s="159"/>
      <c r="C690" s="16">
        <v>4210</v>
      </c>
      <c r="D690" s="9" t="s">
        <v>14</v>
      </c>
      <c r="E690" s="72">
        <v>1447.55</v>
      </c>
      <c r="F690" s="139">
        <v>26.7</v>
      </c>
      <c r="G690" s="72">
        <v>7617.24</v>
      </c>
      <c r="H690" s="72">
        <v>6728.53</v>
      </c>
      <c r="I690" s="72">
        <v>5107.39</v>
      </c>
      <c r="J690" s="123">
        <f t="shared" si="71"/>
        <v>75.90647585728235</v>
      </c>
      <c r="K690" s="100">
        <f>(I690/E690)*100</f>
        <v>352.8299540603088</v>
      </c>
      <c r="L690" s="101"/>
    </row>
    <row r="691" spans="1:12" ht="21.75" customHeight="1">
      <c r="A691" s="166"/>
      <c r="B691" s="159"/>
      <c r="C691" s="16">
        <v>4300</v>
      </c>
      <c r="D691" s="9" t="s">
        <v>19</v>
      </c>
      <c r="E691" s="72">
        <v>88113.6</v>
      </c>
      <c r="F691" s="139">
        <v>92.5</v>
      </c>
      <c r="G691" s="72">
        <v>103294</v>
      </c>
      <c r="H691" s="72">
        <v>99766</v>
      </c>
      <c r="I691" s="72">
        <v>99582.88</v>
      </c>
      <c r="J691" s="123">
        <f t="shared" si="71"/>
        <v>99.81645049415633</v>
      </c>
      <c r="K691" s="100">
        <f>(I691/E691)*100</f>
        <v>113.01646964827223</v>
      </c>
      <c r="L691" s="101">
        <f>(I691/$I$803)*100</f>
        <v>0.26371025845197554</v>
      </c>
    </row>
    <row r="692" spans="1:12" ht="34.5" customHeight="1">
      <c r="A692" s="166"/>
      <c r="B692" s="46"/>
      <c r="C692" s="16">
        <v>6060</v>
      </c>
      <c r="D692" s="9" t="s">
        <v>153</v>
      </c>
      <c r="E692" s="72"/>
      <c r="F692" s="139"/>
      <c r="G692" s="72">
        <v>11750</v>
      </c>
      <c r="H692" s="72">
        <v>9987.28</v>
      </c>
      <c r="I692" s="72">
        <v>9206.86</v>
      </c>
      <c r="J692" s="123">
        <f t="shared" si="71"/>
        <v>92.18586041444718</v>
      </c>
      <c r="K692" s="100"/>
      <c r="L692" s="101"/>
    </row>
    <row r="693" spans="1:12" s="15" customFormat="1" ht="32.25" customHeight="1">
      <c r="A693" s="166"/>
      <c r="B693" s="56">
        <v>90005</v>
      </c>
      <c r="C693" s="21"/>
      <c r="D693" s="2" t="s">
        <v>162</v>
      </c>
      <c r="E693" s="73">
        <f>E694</f>
        <v>0</v>
      </c>
      <c r="F693" s="140"/>
      <c r="G693" s="73">
        <f>G694</f>
        <v>0</v>
      </c>
      <c r="H693" s="73">
        <f>H694</f>
        <v>0</v>
      </c>
      <c r="I693" s="73">
        <f>I694</f>
        <v>0</v>
      </c>
      <c r="J693" s="124"/>
      <c r="K693" s="91"/>
      <c r="L693" s="98"/>
    </row>
    <row r="694" spans="1:12" ht="21.75" customHeight="1">
      <c r="A694" s="166"/>
      <c r="B694" s="46"/>
      <c r="C694" s="16">
        <v>6050</v>
      </c>
      <c r="D694" s="9" t="s">
        <v>243</v>
      </c>
      <c r="E694" s="72"/>
      <c r="F694" s="139"/>
      <c r="G694" s="72"/>
      <c r="H694" s="72"/>
      <c r="I694" s="72"/>
      <c r="J694" s="123"/>
      <c r="K694" s="100"/>
      <c r="L694" s="101"/>
    </row>
    <row r="695" spans="1:12" s="15" customFormat="1" ht="20.25" customHeight="1">
      <c r="A695" s="166"/>
      <c r="B695" s="151">
        <v>90013</v>
      </c>
      <c r="C695" s="21"/>
      <c r="D695" s="2" t="s">
        <v>159</v>
      </c>
      <c r="E695" s="73">
        <f>E697+E696</f>
        <v>6958.12</v>
      </c>
      <c r="F695" s="140">
        <v>90.4</v>
      </c>
      <c r="G695" s="73">
        <f>G697+G696</f>
        <v>9000</v>
      </c>
      <c r="H695" s="73">
        <f>H697+H696</f>
        <v>11000</v>
      </c>
      <c r="I695" s="73">
        <f>I697+I696</f>
        <v>9582.94</v>
      </c>
      <c r="J695" s="124">
        <f t="shared" si="71"/>
        <v>87.11763636363636</v>
      </c>
      <c r="K695" s="91"/>
      <c r="L695" s="98"/>
    </row>
    <row r="696" spans="1:12" ht="20.25" customHeight="1">
      <c r="A696" s="166"/>
      <c r="B696" s="151"/>
      <c r="C696" s="16">
        <v>4210</v>
      </c>
      <c r="D696" s="9" t="s">
        <v>14</v>
      </c>
      <c r="E696" s="65"/>
      <c r="F696" s="133"/>
      <c r="G696" s="65">
        <v>0</v>
      </c>
      <c r="H696" s="65">
        <v>0</v>
      </c>
      <c r="I696" s="65">
        <v>0</v>
      </c>
      <c r="J696" s="125"/>
      <c r="K696" s="100"/>
      <c r="L696" s="101"/>
    </row>
    <row r="697" spans="1:12" ht="22.5">
      <c r="A697" s="166"/>
      <c r="B697" s="152"/>
      <c r="C697" s="16">
        <v>4300</v>
      </c>
      <c r="D697" s="9" t="s">
        <v>19</v>
      </c>
      <c r="E697" s="72">
        <v>6958.12</v>
      </c>
      <c r="F697" s="139">
        <v>91</v>
      </c>
      <c r="G697" s="72">
        <v>9000</v>
      </c>
      <c r="H697" s="72">
        <v>11000</v>
      </c>
      <c r="I697" s="72">
        <v>9582.94</v>
      </c>
      <c r="J697" s="123">
        <f t="shared" si="71"/>
        <v>87.11763636363636</v>
      </c>
      <c r="K697" s="100"/>
      <c r="L697" s="101"/>
    </row>
    <row r="698" spans="1:12" ht="21" customHeight="1">
      <c r="A698" s="166"/>
      <c r="B698" s="158">
        <v>90015</v>
      </c>
      <c r="C698" s="21"/>
      <c r="D698" s="2" t="s">
        <v>100</v>
      </c>
      <c r="E698" s="61">
        <f>E701+E703+E700+E704+E699+E702+E706+E707+E705</f>
        <v>156324.58</v>
      </c>
      <c r="F698" s="130">
        <v>90.3</v>
      </c>
      <c r="G698" s="61">
        <f>G701+G703+G700+G704+G699+G702+G706+G707+G705</f>
        <v>368707.67000000004</v>
      </c>
      <c r="H698" s="61">
        <f>H701+H703+H700+H704+H699+H702+H706+H707+H705</f>
        <v>401000</v>
      </c>
      <c r="I698" s="61">
        <f>I701+I703+I700+I704+I699+I702+I706+I707+I705</f>
        <v>147000.72999999998</v>
      </c>
      <c r="J698" s="122">
        <f t="shared" si="71"/>
        <v>36.65853615960099</v>
      </c>
      <c r="K698" s="91">
        <f>(I698/E698)*100</f>
        <v>94.03558288786063</v>
      </c>
      <c r="L698" s="98">
        <f>(I698/$I$803)*100</f>
        <v>0.38927976878082926</v>
      </c>
    </row>
    <row r="699" spans="1:12" ht="21" customHeight="1">
      <c r="A699" s="166"/>
      <c r="B699" s="151"/>
      <c r="C699" s="16">
        <v>4170</v>
      </c>
      <c r="D699" s="9" t="s">
        <v>29</v>
      </c>
      <c r="E699" s="65"/>
      <c r="F699" s="133">
        <v>0</v>
      </c>
      <c r="G699" s="65">
        <v>1000</v>
      </c>
      <c r="H699" s="65">
        <v>1000</v>
      </c>
      <c r="I699" s="65">
        <v>0</v>
      </c>
      <c r="J699" s="125">
        <f t="shared" si="71"/>
        <v>0</v>
      </c>
      <c r="K699" s="100"/>
      <c r="L699" s="101"/>
    </row>
    <row r="700" spans="1:12" ht="21" customHeight="1">
      <c r="A700" s="166"/>
      <c r="B700" s="151"/>
      <c r="C700" s="16">
        <v>4210</v>
      </c>
      <c r="D700" s="9" t="s">
        <v>14</v>
      </c>
      <c r="E700" s="65">
        <v>9085.67</v>
      </c>
      <c r="F700" s="133">
        <v>90.9</v>
      </c>
      <c r="G700" s="65">
        <v>10000</v>
      </c>
      <c r="H700" s="65">
        <v>12600</v>
      </c>
      <c r="I700" s="65">
        <v>9193.9</v>
      </c>
      <c r="J700" s="125">
        <f t="shared" si="71"/>
        <v>72.96746031746032</v>
      </c>
      <c r="K700" s="100">
        <f>(I700/E700)*100</f>
        <v>101.19121649806783</v>
      </c>
      <c r="L700" s="101"/>
    </row>
    <row r="701" spans="1:12" ht="11.25">
      <c r="A701" s="166"/>
      <c r="B701" s="159"/>
      <c r="C701" s="16">
        <v>4260</v>
      </c>
      <c r="D701" s="9" t="s">
        <v>15</v>
      </c>
      <c r="E701" s="72">
        <v>119547.76</v>
      </c>
      <c r="F701" s="139">
        <v>91.1</v>
      </c>
      <c r="G701" s="72">
        <v>120000</v>
      </c>
      <c r="H701" s="72">
        <v>117900</v>
      </c>
      <c r="I701" s="72">
        <v>105314.41</v>
      </c>
      <c r="J701" s="123">
        <f t="shared" si="71"/>
        <v>89.32519932145887</v>
      </c>
      <c r="K701" s="100">
        <f>(I701/E701)*100</f>
        <v>88.09400527454467</v>
      </c>
      <c r="L701" s="101">
        <f>(I701/$I$803)*100</f>
        <v>0.2788882012632825</v>
      </c>
    </row>
    <row r="702" spans="1:12" ht="22.5">
      <c r="A702" s="166"/>
      <c r="B702" s="159"/>
      <c r="C702" s="16">
        <v>4270</v>
      </c>
      <c r="D702" s="9" t="s">
        <v>17</v>
      </c>
      <c r="E702" s="72">
        <v>7150</v>
      </c>
      <c r="F702" s="139">
        <v>86.1</v>
      </c>
      <c r="G702" s="72">
        <v>6000</v>
      </c>
      <c r="H702" s="72">
        <v>29300</v>
      </c>
      <c r="I702" s="72">
        <v>29217.44</v>
      </c>
      <c r="J702" s="123">
        <f t="shared" si="71"/>
        <v>99.7182252559727</v>
      </c>
      <c r="K702" s="100"/>
      <c r="L702" s="101"/>
    </row>
    <row r="703" spans="1:12" ht="21" customHeight="1">
      <c r="A703" s="166"/>
      <c r="B703" s="159"/>
      <c r="C703" s="16">
        <v>4300</v>
      </c>
      <c r="D703" s="9" t="s">
        <v>19</v>
      </c>
      <c r="E703" s="72">
        <v>2787.18</v>
      </c>
      <c r="F703" s="139">
        <v>92.9</v>
      </c>
      <c r="G703" s="72">
        <v>4000</v>
      </c>
      <c r="H703" s="72">
        <v>8200</v>
      </c>
      <c r="I703" s="72">
        <v>2380.37</v>
      </c>
      <c r="J703" s="123">
        <f t="shared" si="71"/>
        <v>29.02890243902439</v>
      </c>
      <c r="K703" s="100">
        <f>(I703/E703)*100</f>
        <v>85.40424371587052</v>
      </c>
      <c r="L703" s="101">
        <f>(I703/$I$803)*100</f>
        <v>0.006303573344246811</v>
      </c>
    </row>
    <row r="704" spans="1:12" ht="32.25" customHeight="1">
      <c r="A704" s="166"/>
      <c r="B704" s="160"/>
      <c r="C704" s="16">
        <v>6050</v>
      </c>
      <c r="D704" s="9" t="s">
        <v>243</v>
      </c>
      <c r="E704" s="72"/>
      <c r="F704" s="139"/>
      <c r="G704" s="72">
        <v>176707.67</v>
      </c>
      <c r="H704" s="72">
        <v>201000</v>
      </c>
      <c r="I704" s="72">
        <v>0</v>
      </c>
      <c r="J704" s="123">
        <f t="shared" si="71"/>
        <v>0</v>
      </c>
      <c r="K704" s="100" t="e">
        <f>(I704/E704)*100</f>
        <v>#DIV/0!</v>
      </c>
      <c r="L704" s="101"/>
    </row>
    <row r="705" spans="1:12" ht="32.25" customHeight="1">
      <c r="A705" s="166"/>
      <c r="B705" s="160"/>
      <c r="C705" s="16">
        <v>6057</v>
      </c>
      <c r="D705" s="9" t="s">
        <v>243</v>
      </c>
      <c r="E705" s="72"/>
      <c r="F705" s="139"/>
      <c r="G705" s="72">
        <v>42500</v>
      </c>
      <c r="H705" s="72">
        <v>22500</v>
      </c>
      <c r="I705" s="72">
        <v>0</v>
      </c>
      <c r="J705" s="123"/>
      <c r="K705" s="100"/>
      <c r="L705" s="101"/>
    </row>
    <row r="706" spans="1:12" ht="32.25" customHeight="1">
      <c r="A706" s="166"/>
      <c r="B706" s="160"/>
      <c r="C706" s="16">
        <v>6059</v>
      </c>
      <c r="D706" s="9" t="s">
        <v>243</v>
      </c>
      <c r="E706" s="72">
        <v>17753.97</v>
      </c>
      <c r="F706" s="139">
        <v>99.7</v>
      </c>
      <c r="G706" s="72">
        <v>7500</v>
      </c>
      <c r="H706" s="72">
        <v>7500</v>
      </c>
      <c r="I706" s="72">
        <v>0</v>
      </c>
      <c r="J706" s="123">
        <f t="shared" si="71"/>
        <v>0</v>
      </c>
      <c r="K706" s="100"/>
      <c r="L706" s="101"/>
    </row>
    <row r="707" spans="1:12" ht="32.25" customHeight="1">
      <c r="A707" s="166"/>
      <c r="B707" s="161"/>
      <c r="C707" s="16">
        <v>6060</v>
      </c>
      <c r="D707" s="9" t="s">
        <v>153</v>
      </c>
      <c r="E707" s="72"/>
      <c r="F707" s="139"/>
      <c r="G707" s="72">
        <v>1000</v>
      </c>
      <c r="H707" s="72">
        <v>1000</v>
      </c>
      <c r="I707" s="72">
        <v>894.61</v>
      </c>
      <c r="J707" s="123"/>
      <c r="K707" s="100"/>
      <c r="L707" s="101"/>
    </row>
    <row r="708" spans="1:12" ht="61.5" customHeight="1">
      <c r="A708" s="166"/>
      <c r="B708" s="158">
        <v>90019</v>
      </c>
      <c r="C708" s="21"/>
      <c r="D708" s="2" t="s">
        <v>131</v>
      </c>
      <c r="E708" s="73">
        <f>E712+E713+E709+E710+E711+E714</f>
        <v>43338.16</v>
      </c>
      <c r="F708" s="140">
        <v>90.1</v>
      </c>
      <c r="G708" s="73">
        <f>G712+G713+G709+G710+G711+G714</f>
        <v>56300</v>
      </c>
      <c r="H708" s="73">
        <f>H712+H713+H709+H710+H711+H714</f>
        <v>68700</v>
      </c>
      <c r="I708" s="73">
        <f>I712+I713+I709+I710+I711+I714</f>
        <v>41184.100000000006</v>
      </c>
      <c r="J708" s="124">
        <f t="shared" si="71"/>
        <v>59.947743813682685</v>
      </c>
      <c r="K708" s="91">
        <f>(I708/E708)*100</f>
        <v>95.02964592866887</v>
      </c>
      <c r="L708" s="121">
        <f>(I708/$I$803)*100</f>
        <v>0.10906161435692567</v>
      </c>
    </row>
    <row r="709" spans="1:12" ht="33.75">
      <c r="A709" s="166"/>
      <c r="B709" s="151"/>
      <c r="C709" s="16">
        <v>4110</v>
      </c>
      <c r="D709" s="9" t="s">
        <v>193</v>
      </c>
      <c r="E709" s="65">
        <v>3038.52</v>
      </c>
      <c r="F709" s="133"/>
      <c r="G709" s="65">
        <v>3500</v>
      </c>
      <c r="H709" s="65">
        <v>4400</v>
      </c>
      <c r="I709" s="65">
        <v>4034.9</v>
      </c>
      <c r="J709" s="125"/>
      <c r="K709" s="100"/>
      <c r="L709" s="111"/>
    </row>
    <row r="710" spans="1:12" ht="24" customHeight="1">
      <c r="A710" s="166"/>
      <c r="B710" s="151"/>
      <c r="C710" s="16">
        <v>4120</v>
      </c>
      <c r="D710" s="9" t="s">
        <v>60</v>
      </c>
      <c r="E710" s="65">
        <v>216.54</v>
      </c>
      <c r="F710" s="133"/>
      <c r="G710" s="65">
        <v>300</v>
      </c>
      <c r="H710" s="65">
        <v>300</v>
      </c>
      <c r="I710" s="65">
        <v>287.55</v>
      </c>
      <c r="J710" s="125"/>
      <c r="K710" s="100"/>
      <c r="L710" s="111"/>
    </row>
    <row r="711" spans="1:12" ht="22.5">
      <c r="A711" s="166"/>
      <c r="B711" s="151"/>
      <c r="C711" s="16">
        <v>4170</v>
      </c>
      <c r="D711" s="9" t="s">
        <v>29</v>
      </c>
      <c r="E711" s="65">
        <v>17676</v>
      </c>
      <c r="F711" s="133"/>
      <c r="G711" s="65">
        <v>17000</v>
      </c>
      <c r="H711" s="65">
        <v>27800</v>
      </c>
      <c r="I711" s="65">
        <v>23472</v>
      </c>
      <c r="J711" s="125"/>
      <c r="K711" s="100"/>
      <c r="L711" s="111"/>
    </row>
    <row r="712" spans="1:12" ht="21.75" customHeight="1">
      <c r="A712" s="166"/>
      <c r="B712" s="160"/>
      <c r="C712" s="16">
        <v>4210</v>
      </c>
      <c r="D712" s="9" t="s">
        <v>14</v>
      </c>
      <c r="E712" s="72">
        <v>21156.55</v>
      </c>
      <c r="F712" s="139">
        <v>99.1</v>
      </c>
      <c r="G712" s="72">
        <v>10000</v>
      </c>
      <c r="H712" s="72">
        <v>8700</v>
      </c>
      <c r="I712" s="72">
        <v>2597.55</v>
      </c>
      <c r="J712" s="123">
        <f t="shared" si="71"/>
        <v>29.856896551724137</v>
      </c>
      <c r="K712" s="100">
        <f>(I712/E712)*100</f>
        <v>12.277757952029042</v>
      </c>
      <c r="L712" s="101"/>
    </row>
    <row r="713" spans="1:12" ht="21" customHeight="1">
      <c r="A713" s="166"/>
      <c r="B713" s="160"/>
      <c r="C713" s="16">
        <v>4300</v>
      </c>
      <c r="D713" s="9" t="s">
        <v>19</v>
      </c>
      <c r="E713" s="72">
        <v>1242.8</v>
      </c>
      <c r="F713" s="139">
        <v>22.6</v>
      </c>
      <c r="G713" s="72">
        <v>25500</v>
      </c>
      <c r="H713" s="72">
        <v>27500</v>
      </c>
      <c r="I713" s="72">
        <v>10792.1</v>
      </c>
      <c r="J713" s="123">
        <f t="shared" si="71"/>
        <v>39.244</v>
      </c>
      <c r="K713" s="100">
        <f>(I713/E713)*100</f>
        <v>868.3698101062118</v>
      </c>
      <c r="L713" s="101"/>
    </row>
    <row r="714" spans="1:12" ht="21" customHeight="1">
      <c r="A714" s="166"/>
      <c r="B714" s="161"/>
      <c r="C714" s="16">
        <v>4430</v>
      </c>
      <c r="D714" s="9" t="s">
        <v>32</v>
      </c>
      <c r="E714" s="72">
        <v>7.75</v>
      </c>
      <c r="F714" s="139"/>
      <c r="G714" s="72"/>
      <c r="H714" s="72">
        <v>0</v>
      </c>
      <c r="I714" s="72">
        <v>0</v>
      </c>
      <c r="J714" s="123"/>
      <c r="K714" s="100"/>
      <c r="L714" s="101"/>
    </row>
    <row r="715" spans="1:12" ht="21">
      <c r="A715" s="166"/>
      <c r="B715" s="158">
        <v>90095</v>
      </c>
      <c r="C715" s="21"/>
      <c r="D715" s="2" t="s">
        <v>25</v>
      </c>
      <c r="E715" s="61">
        <f>E717+E718+E720+E722+E723+E721+E716</f>
        <v>122182.92</v>
      </c>
      <c r="F715" s="130">
        <v>87.1</v>
      </c>
      <c r="G715" s="61">
        <f>G717+G718+G720+G722+G723+G721+G716+G719+G724</f>
        <v>531679.28</v>
      </c>
      <c r="H715" s="61">
        <f>H717+H718+H720+H722+H723+H721+H716+H719+H724</f>
        <v>670201.38</v>
      </c>
      <c r="I715" s="61">
        <f>I717+I718+I720+I722+I723+I721+I716+I719+I724</f>
        <v>207016.96000000002</v>
      </c>
      <c r="J715" s="122">
        <f t="shared" si="71"/>
        <v>30.888769581465205</v>
      </c>
      <c r="K715" s="91">
        <f>(I715/E715)*100</f>
        <v>169.43199589598942</v>
      </c>
      <c r="L715" s="98"/>
    </row>
    <row r="716" spans="1:12" ht="22.5">
      <c r="A716" s="166"/>
      <c r="B716" s="151"/>
      <c r="C716" s="16">
        <v>4170</v>
      </c>
      <c r="D716" s="9" t="s">
        <v>29</v>
      </c>
      <c r="E716" s="65">
        <v>3505</v>
      </c>
      <c r="F716" s="133"/>
      <c r="G716" s="65">
        <v>4000</v>
      </c>
      <c r="H716" s="65">
        <v>4000</v>
      </c>
      <c r="I716" s="65">
        <v>0</v>
      </c>
      <c r="J716" s="125"/>
      <c r="K716" s="100"/>
      <c r="L716" s="101"/>
    </row>
    <row r="717" spans="1:12" ht="21" customHeight="1">
      <c r="A717" s="166"/>
      <c r="B717" s="159"/>
      <c r="C717" s="16">
        <v>4210</v>
      </c>
      <c r="D717" s="9" t="s">
        <v>14</v>
      </c>
      <c r="E717" s="72">
        <v>279.66</v>
      </c>
      <c r="F717" s="139">
        <v>21.5</v>
      </c>
      <c r="G717" s="72">
        <v>1000</v>
      </c>
      <c r="H717" s="72">
        <v>1000</v>
      </c>
      <c r="I717" s="72">
        <v>170</v>
      </c>
      <c r="J717" s="123">
        <f t="shared" si="71"/>
        <v>17</v>
      </c>
      <c r="K717" s="100">
        <f>(I717/E717)*100</f>
        <v>60.78809983551455</v>
      </c>
      <c r="L717" s="98"/>
    </row>
    <row r="718" spans="1:12" ht="11.25">
      <c r="A718" s="166"/>
      <c r="B718" s="159"/>
      <c r="C718" s="16">
        <v>4260</v>
      </c>
      <c r="D718" s="9" t="s">
        <v>15</v>
      </c>
      <c r="E718" s="72">
        <v>231.2</v>
      </c>
      <c r="F718" s="139">
        <v>77.1</v>
      </c>
      <c r="G718" s="72">
        <v>300</v>
      </c>
      <c r="H718" s="72">
        <v>300</v>
      </c>
      <c r="I718" s="72">
        <v>266.65</v>
      </c>
      <c r="J718" s="123">
        <f t="shared" si="71"/>
        <v>88.88333333333333</v>
      </c>
      <c r="K718" s="100">
        <f>(I718/E718)*100</f>
        <v>115.33304498269896</v>
      </c>
      <c r="L718" s="98"/>
    </row>
    <row r="719" spans="1:12" ht="22.5">
      <c r="A719" s="166"/>
      <c r="B719" s="159"/>
      <c r="C719" s="16">
        <v>4270</v>
      </c>
      <c r="D719" s="9" t="s">
        <v>17</v>
      </c>
      <c r="E719" s="72"/>
      <c r="F719" s="139"/>
      <c r="G719" s="72"/>
      <c r="H719" s="72">
        <v>500</v>
      </c>
      <c r="I719" s="72">
        <v>500</v>
      </c>
      <c r="J719" s="123"/>
      <c r="K719" s="100"/>
      <c r="L719" s="98"/>
    </row>
    <row r="720" spans="1:12" ht="22.5">
      <c r="A720" s="166"/>
      <c r="B720" s="159"/>
      <c r="C720" s="16">
        <v>4300</v>
      </c>
      <c r="D720" s="9" t="s">
        <v>19</v>
      </c>
      <c r="E720" s="72">
        <v>110017.06</v>
      </c>
      <c r="F720" s="139">
        <v>87</v>
      </c>
      <c r="G720" s="72">
        <v>107500</v>
      </c>
      <c r="H720" s="72">
        <v>162100</v>
      </c>
      <c r="I720" s="72">
        <v>119373.91</v>
      </c>
      <c r="J720" s="123">
        <f t="shared" si="71"/>
        <v>73.64214065391734</v>
      </c>
      <c r="K720" s="100">
        <f>(I720/E720)*100</f>
        <v>108.50490823877679</v>
      </c>
      <c r="L720" s="98"/>
    </row>
    <row r="721" spans="1:12" ht="22.5">
      <c r="A721" s="166"/>
      <c r="B721" s="159"/>
      <c r="C721" s="16">
        <v>6050</v>
      </c>
      <c r="D721" s="9" t="s">
        <v>243</v>
      </c>
      <c r="E721" s="72"/>
      <c r="F721" s="139"/>
      <c r="G721" s="72">
        <v>0</v>
      </c>
      <c r="H721" s="72">
        <v>0</v>
      </c>
      <c r="I721" s="72">
        <v>0</v>
      </c>
      <c r="J721" s="123"/>
      <c r="K721" s="100"/>
      <c r="L721" s="98"/>
    </row>
    <row r="722" spans="1:12" ht="22.5">
      <c r="A722" s="160"/>
      <c r="B722" s="160"/>
      <c r="C722" s="16">
        <v>6057</v>
      </c>
      <c r="D722" s="9" t="s">
        <v>243</v>
      </c>
      <c r="E722" s="72"/>
      <c r="F722" s="139"/>
      <c r="G722" s="72">
        <v>247887</v>
      </c>
      <c r="H722" s="72">
        <v>294527.57</v>
      </c>
      <c r="I722" s="72">
        <v>47140.64</v>
      </c>
      <c r="J722" s="123"/>
      <c r="K722" s="100"/>
      <c r="L722" s="98"/>
    </row>
    <row r="723" spans="1:12" ht="22.5">
      <c r="A723" s="161"/>
      <c r="B723" s="161"/>
      <c r="C723" s="16">
        <v>6059</v>
      </c>
      <c r="D723" s="9" t="s">
        <v>243</v>
      </c>
      <c r="E723" s="72">
        <v>8150</v>
      </c>
      <c r="F723" s="139">
        <v>93.7</v>
      </c>
      <c r="G723" s="72">
        <v>148492.28</v>
      </c>
      <c r="H723" s="72">
        <v>198351.71</v>
      </c>
      <c r="I723" s="72">
        <v>39565.76</v>
      </c>
      <c r="J723" s="123">
        <f t="shared" si="71"/>
        <v>19.947274465140737</v>
      </c>
      <c r="K723" s="100"/>
      <c r="L723" s="98"/>
    </row>
    <row r="724" spans="1:12" ht="33.75">
      <c r="A724" s="59"/>
      <c r="B724" s="87"/>
      <c r="C724" s="16">
        <v>6060</v>
      </c>
      <c r="D724" s="9" t="s">
        <v>153</v>
      </c>
      <c r="E724" s="72"/>
      <c r="F724" s="139"/>
      <c r="G724" s="72">
        <v>22500</v>
      </c>
      <c r="H724" s="72">
        <v>9422.1</v>
      </c>
      <c r="I724" s="72">
        <v>0</v>
      </c>
      <c r="J724" s="123"/>
      <c r="K724" s="100"/>
      <c r="L724" s="98"/>
    </row>
    <row r="725" spans="1:12" s="8" customFormat="1" ht="42" customHeight="1">
      <c r="A725" s="165" t="s">
        <v>101</v>
      </c>
      <c r="B725" s="16"/>
      <c r="C725" s="16"/>
      <c r="D725" s="2" t="s">
        <v>102</v>
      </c>
      <c r="E725" s="61">
        <f>E729+E736+E739+E742</f>
        <v>1208233.0699999998</v>
      </c>
      <c r="F725" s="130">
        <v>97.7</v>
      </c>
      <c r="G725" s="61">
        <f>G729+G736+G739+G742</f>
        <v>1172786.11</v>
      </c>
      <c r="H725" s="61">
        <f>H729+H736+H739+H742</f>
        <v>1252569.79</v>
      </c>
      <c r="I725" s="61">
        <f>I729+I736+I739+I742</f>
        <v>1245360.22</v>
      </c>
      <c r="J725" s="122">
        <f aca="true" t="shared" si="72" ref="J725:J734">(I725/H725)*100</f>
        <v>99.42441770050992</v>
      </c>
      <c r="K725" s="91">
        <f>(I725/E725)*100</f>
        <v>103.07284669836095</v>
      </c>
      <c r="L725" s="98">
        <f>(I725/$I$803)*100</f>
        <v>3.297898850505318</v>
      </c>
    </row>
    <row r="726" spans="1:12" s="8" customFormat="1" ht="9.75" customHeight="1">
      <c r="A726" s="166"/>
      <c r="B726" s="16"/>
      <c r="C726" s="16"/>
      <c r="D726" s="11" t="s">
        <v>12</v>
      </c>
      <c r="E726" s="62">
        <f>E725-E727</f>
        <v>1075577.5099999998</v>
      </c>
      <c r="F726" s="131">
        <v>97.7</v>
      </c>
      <c r="G726" s="62">
        <f>G725-G727</f>
        <v>1113668.3</v>
      </c>
      <c r="H726" s="62">
        <f>H725-H727</f>
        <v>1152394.98</v>
      </c>
      <c r="I726" s="62">
        <f>I725-I727</f>
        <v>1148136.07</v>
      </c>
      <c r="J726" s="125">
        <f t="shared" si="72"/>
        <v>99.63042966396817</v>
      </c>
      <c r="K726" s="100">
        <f>(I726/E726)*100</f>
        <v>106.74600940661175</v>
      </c>
      <c r="L726" s="101">
        <f>(I726/$I$803)*100</f>
        <v>3.040434859463147</v>
      </c>
    </row>
    <row r="727" spans="1:12" s="8" customFormat="1" ht="10.5" customHeight="1">
      <c r="A727" s="166"/>
      <c r="B727" s="16"/>
      <c r="C727" s="16"/>
      <c r="D727" s="11" t="s">
        <v>115</v>
      </c>
      <c r="E727" s="62">
        <f>E728+E735+E738</f>
        <v>132655.56</v>
      </c>
      <c r="F727" s="131">
        <v>98.1</v>
      </c>
      <c r="G727" s="62">
        <f>G728+G735+G738</f>
        <v>59117.81</v>
      </c>
      <c r="H727" s="62">
        <f>H728+H735+H738+H741</f>
        <v>100174.81</v>
      </c>
      <c r="I727" s="62">
        <f>I728+I735+I738+I741</f>
        <v>97224.15</v>
      </c>
      <c r="J727" s="125">
        <f t="shared" si="72"/>
        <v>97.05448904769572</v>
      </c>
      <c r="K727" s="100">
        <f>(I727/E727)*100</f>
        <v>73.29067096773026</v>
      </c>
      <c r="L727" s="101"/>
    </row>
    <row r="728" spans="1:12" s="8" customFormat="1" ht="13.5" customHeight="1">
      <c r="A728" s="166"/>
      <c r="B728" s="16"/>
      <c r="C728" s="16"/>
      <c r="D728" s="11" t="s">
        <v>134</v>
      </c>
      <c r="E728" s="62">
        <f>E733+E734+E750+E751</f>
        <v>78155.56</v>
      </c>
      <c r="F728" s="131">
        <v>96.8</v>
      </c>
      <c r="G728" s="62">
        <f>G733+G734+G750+G751</f>
        <v>44117.81</v>
      </c>
      <c r="H728" s="62">
        <f>H733+H734+H750+H751</f>
        <v>60174.81</v>
      </c>
      <c r="I728" s="62">
        <f>I733+I734+I750+I751</f>
        <v>58672.9</v>
      </c>
      <c r="J728" s="125">
        <f t="shared" si="72"/>
        <v>97.50408850480792</v>
      </c>
      <c r="K728" s="100"/>
      <c r="L728" s="101"/>
    </row>
    <row r="729" spans="1:12" s="8" customFormat="1" ht="31.5" customHeight="1">
      <c r="A729" s="166"/>
      <c r="B729" s="153">
        <v>92109</v>
      </c>
      <c r="C729" s="21"/>
      <c r="D729" s="2" t="s">
        <v>103</v>
      </c>
      <c r="E729" s="61">
        <f>E730+E731+E732+E733+E734+E735</f>
        <v>937071.9</v>
      </c>
      <c r="F729" s="130">
        <v>99.7</v>
      </c>
      <c r="G729" s="61">
        <f>G730+G731+G732+G733+G734+G735</f>
        <v>884986.1100000001</v>
      </c>
      <c r="H729" s="61">
        <f>H730+H731+H732+H733+H734+H735</f>
        <v>903469.7900000002</v>
      </c>
      <c r="I729" s="61">
        <f>I730+I731+I732+I733+I734+I735</f>
        <v>902168.6900000001</v>
      </c>
      <c r="J729" s="122">
        <f t="shared" si="72"/>
        <v>99.85598854390028</v>
      </c>
      <c r="K729" s="91">
        <f>(I729/E729)*100</f>
        <v>96.2752900817963</v>
      </c>
      <c r="L729" s="98">
        <f>(I729/$I$803)*100</f>
        <v>2.389076700806205</v>
      </c>
    </row>
    <row r="730" spans="1:12" s="8" customFormat="1" ht="42.75" customHeight="1">
      <c r="A730" s="166"/>
      <c r="B730" s="154"/>
      <c r="C730" s="16">
        <v>2480</v>
      </c>
      <c r="D730" s="9" t="s">
        <v>112</v>
      </c>
      <c r="E730" s="72">
        <v>816290</v>
      </c>
      <c r="F730" s="139">
        <v>100</v>
      </c>
      <c r="G730" s="72">
        <v>821000</v>
      </c>
      <c r="H730" s="72">
        <v>827400</v>
      </c>
      <c r="I730" s="72">
        <v>827400</v>
      </c>
      <c r="J730" s="120">
        <f t="shared" si="72"/>
        <v>100</v>
      </c>
      <c r="K730" s="100">
        <f>(I730/E730)*100</f>
        <v>101.36103590635682</v>
      </c>
      <c r="L730" s="101">
        <f>(I730/$I$803)*100</f>
        <v>2.1910781034166167</v>
      </c>
    </row>
    <row r="731" spans="1:12" s="8" customFormat="1" ht="22.5">
      <c r="A731" s="166"/>
      <c r="B731" s="154"/>
      <c r="C731" s="16">
        <v>4210</v>
      </c>
      <c r="D731" s="9" t="s">
        <v>14</v>
      </c>
      <c r="E731" s="72">
        <v>7287.09</v>
      </c>
      <c r="F731" s="139">
        <v>92</v>
      </c>
      <c r="G731" s="72">
        <v>18478</v>
      </c>
      <c r="H731" s="72">
        <v>17358.3</v>
      </c>
      <c r="I731" s="72">
        <v>16549.11</v>
      </c>
      <c r="J731" s="120">
        <f t="shared" si="72"/>
        <v>95.33831077928139</v>
      </c>
      <c r="K731" s="100">
        <f>(I731/E731)*100</f>
        <v>227.1017649020391</v>
      </c>
      <c r="L731" s="101"/>
    </row>
    <row r="732" spans="1:12" s="8" customFormat="1" ht="22.5">
      <c r="A732" s="166"/>
      <c r="B732" s="154"/>
      <c r="C732" s="16">
        <v>4300</v>
      </c>
      <c r="D732" s="9" t="s">
        <v>19</v>
      </c>
      <c r="E732" s="72">
        <v>248.65</v>
      </c>
      <c r="F732" s="139">
        <v>43</v>
      </c>
      <c r="G732" s="72">
        <v>1390.3</v>
      </c>
      <c r="H732" s="72">
        <v>1536.68</v>
      </c>
      <c r="I732" s="72">
        <v>1536.68</v>
      </c>
      <c r="J732" s="120">
        <f t="shared" si="72"/>
        <v>100</v>
      </c>
      <c r="K732" s="100"/>
      <c r="L732" s="101"/>
    </row>
    <row r="733" spans="1:12" s="8" customFormat="1" ht="22.5">
      <c r="A733" s="166"/>
      <c r="B733" s="154"/>
      <c r="C733" s="16">
        <v>6050</v>
      </c>
      <c r="D733" s="9" t="s">
        <v>243</v>
      </c>
      <c r="E733" s="72">
        <v>30008.18</v>
      </c>
      <c r="F733" s="139">
        <v>94</v>
      </c>
      <c r="G733" s="72">
        <v>15727.81</v>
      </c>
      <c r="H733" s="72">
        <v>30156</v>
      </c>
      <c r="I733" s="72">
        <v>30156</v>
      </c>
      <c r="J733" s="120">
        <f t="shared" si="72"/>
        <v>100</v>
      </c>
      <c r="K733" s="100">
        <f>(I733/E733)*100</f>
        <v>100.4925990180011</v>
      </c>
      <c r="L733" s="101">
        <f aca="true" t="shared" si="73" ref="L733:L740">(I733/$I$803)*100</f>
        <v>0.07985756742401678</v>
      </c>
    </row>
    <row r="734" spans="1:12" s="8" customFormat="1" ht="33.75">
      <c r="A734" s="166"/>
      <c r="B734" s="154"/>
      <c r="C734" s="16">
        <v>6060</v>
      </c>
      <c r="D734" s="9" t="s">
        <v>153</v>
      </c>
      <c r="E734" s="72">
        <v>28737.98</v>
      </c>
      <c r="F734" s="139">
        <v>99</v>
      </c>
      <c r="G734" s="72">
        <v>28390</v>
      </c>
      <c r="H734" s="72">
        <v>27018.81</v>
      </c>
      <c r="I734" s="72">
        <v>26526.9</v>
      </c>
      <c r="J734" s="120">
        <f t="shared" si="72"/>
        <v>98.17937947674231</v>
      </c>
      <c r="K734" s="100">
        <f>(I734/E734)*100</f>
        <v>92.30607022483835</v>
      </c>
      <c r="L734" s="101">
        <f t="shared" si="73"/>
        <v>0.07024717155127175</v>
      </c>
    </row>
    <row r="735" spans="1:12" ht="90" customHeight="1">
      <c r="A735" s="166"/>
      <c r="B735" s="154"/>
      <c r="C735" s="16">
        <v>6220</v>
      </c>
      <c r="D735" s="9" t="s">
        <v>246</v>
      </c>
      <c r="E735" s="72">
        <v>54500</v>
      </c>
      <c r="F735" s="139">
        <v>100</v>
      </c>
      <c r="G735" s="72"/>
      <c r="H735" s="72">
        <v>0</v>
      </c>
      <c r="I735" s="72">
        <v>0</v>
      </c>
      <c r="J735" s="120"/>
      <c r="K735" s="100">
        <f aca="true" t="shared" si="74" ref="K735:K809">(I735/E735)*100</f>
        <v>0</v>
      </c>
      <c r="L735" s="101">
        <f t="shared" si="73"/>
        <v>0</v>
      </c>
    </row>
    <row r="736" spans="1:12" ht="11.25">
      <c r="A736" s="166"/>
      <c r="B736" s="158">
        <v>92116</v>
      </c>
      <c r="C736" s="21"/>
      <c r="D736" s="2" t="s">
        <v>104</v>
      </c>
      <c r="E736" s="61">
        <f>E737+E738</f>
        <v>224884</v>
      </c>
      <c r="F736" s="130">
        <v>100</v>
      </c>
      <c r="G736" s="61">
        <f>G737+G738</f>
        <v>258800</v>
      </c>
      <c r="H736" s="61">
        <f>H737+H738</f>
        <v>274300</v>
      </c>
      <c r="I736" s="61">
        <f>I737+I738</f>
        <v>272851.25</v>
      </c>
      <c r="J736" s="96">
        <f aca="true" t="shared" si="75" ref="J736:J754">(I736/H736)*100</f>
        <v>99.47183740430185</v>
      </c>
      <c r="K736" s="91">
        <f t="shared" si="74"/>
        <v>121.32977446150015</v>
      </c>
      <c r="L736" s="98">
        <f t="shared" si="73"/>
        <v>0.722550639793151</v>
      </c>
    </row>
    <row r="737" spans="1:12" s="8" customFormat="1" ht="46.5" customHeight="1">
      <c r="A737" s="166"/>
      <c r="B737" s="159"/>
      <c r="C737" s="16">
        <v>2480</v>
      </c>
      <c r="D737" s="9" t="s">
        <v>112</v>
      </c>
      <c r="E737" s="72">
        <v>224884</v>
      </c>
      <c r="F737" s="139">
        <v>100</v>
      </c>
      <c r="G737" s="72">
        <v>243800</v>
      </c>
      <c r="H737" s="72">
        <v>254300</v>
      </c>
      <c r="I737" s="72">
        <v>254300</v>
      </c>
      <c r="J737" s="120">
        <f t="shared" si="75"/>
        <v>100</v>
      </c>
      <c r="K737" s="100">
        <f t="shared" si="74"/>
        <v>113.08052151331354</v>
      </c>
      <c r="L737" s="101">
        <f t="shared" si="73"/>
        <v>0.6734241741586241</v>
      </c>
    </row>
    <row r="738" spans="1:12" s="8" customFormat="1" ht="87.75" customHeight="1">
      <c r="A738" s="166"/>
      <c r="B738" s="161"/>
      <c r="C738" s="16">
        <v>6220</v>
      </c>
      <c r="D738" s="9" t="s">
        <v>246</v>
      </c>
      <c r="E738" s="72"/>
      <c r="F738" s="139">
        <v>100</v>
      </c>
      <c r="G738" s="72">
        <v>15000</v>
      </c>
      <c r="H738" s="72">
        <v>20000</v>
      </c>
      <c r="I738" s="72">
        <v>18551.25</v>
      </c>
      <c r="J738" s="120">
        <f t="shared" si="75"/>
        <v>92.75625</v>
      </c>
      <c r="K738" s="100"/>
      <c r="L738" s="101">
        <f t="shared" si="73"/>
        <v>0.04912646563452684</v>
      </c>
    </row>
    <row r="739" spans="1:12" s="8" customFormat="1" ht="29.25" customHeight="1">
      <c r="A739" s="166"/>
      <c r="B739" s="153">
        <v>92120</v>
      </c>
      <c r="C739" s="21"/>
      <c r="D739" s="2" t="s">
        <v>113</v>
      </c>
      <c r="E739" s="61">
        <f>E740</f>
        <v>0</v>
      </c>
      <c r="F739" s="130">
        <v>0</v>
      </c>
      <c r="G739" s="61">
        <f>G740</f>
        <v>0</v>
      </c>
      <c r="H739" s="61">
        <f>H740+H741</f>
        <v>40000</v>
      </c>
      <c r="I739" s="61">
        <f>I740+I741</f>
        <v>40000</v>
      </c>
      <c r="J739" s="122">
        <f t="shared" si="75"/>
        <v>100</v>
      </c>
      <c r="K739" s="91"/>
      <c r="L739" s="107">
        <f t="shared" si="73"/>
        <v>0.1059259416686786</v>
      </c>
    </row>
    <row r="740" spans="1:12" ht="113.25" customHeight="1">
      <c r="A740" s="166"/>
      <c r="B740" s="154"/>
      <c r="C740" s="16">
        <v>2720</v>
      </c>
      <c r="D740" s="9" t="s">
        <v>247</v>
      </c>
      <c r="E740" s="72"/>
      <c r="F740" s="139">
        <v>0</v>
      </c>
      <c r="G740" s="72">
        <v>0</v>
      </c>
      <c r="H740" s="72">
        <v>20000</v>
      </c>
      <c r="I740" s="72">
        <v>20000</v>
      </c>
      <c r="J740" s="123">
        <f t="shared" si="75"/>
        <v>100</v>
      </c>
      <c r="K740" s="100"/>
      <c r="L740" s="107">
        <f t="shared" si="73"/>
        <v>0.0529629708343393</v>
      </c>
    </row>
    <row r="741" spans="1:12" ht="114" customHeight="1">
      <c r="A741" s="89"/>
      <c r="B741" s="60"/>
      <c r="C741" s="53">
        <v>6570</v>
      </c>
      <c r="D741" s="30" t="s">
        <v>248</v>
      </c>
      <c r="E741" s="72"/>
      <c r="F741" s="139"/>
      <c r="G741" s="72"/>
      <c r="H741" s="72">
        <v>20000</v>
      </c>
      <c r="I741" s="72">
        <v>20000</v>
      </c>
      <c r="J741" s="123"/>
      <c r="K741" s="100"/>
      <c r="L741" s="107"/>
    </row>
    <row r="742" spans="1:12" s="15" customFormat="1" ht="22.5" customHeight="1">
      <c r="A742" s="166"/>
      <c r="B742" s="158">
        <v>92195</v>
      </c>
      <c r="C742" s="54"/>
      <c r="D742" s="26" t="s">
        <v>25</v>
      </c>
      <c r="E742" s="73">
        <f>SUM(E743:E751)</f>
        <v>46277.17</v>
      </c>
      <c r="F742" s="140">
        <v>89.3</v>
      </c>
      <c r="G742" s="73">
        <f>SUM(G743:G751)</f>
        <v>29000</v>
      </c>
      <c r="H742" s="73">
        <f>SUM(H743:H751)</f>
        <v>34800</v>
      </c>
      <c r="I742" s="73">
        <f>SUM(I743:I751)</f>
        <v>30340.280000000002</v>
      </c>
      <c r="J742" s="123">
        <f t="shared" si="75"/>
        <v>87.18471264367817</v>
      </c>
      <c r="K742" s="100"/>
      <c r="L742" s="107"/>
    </row>
    <row r="743" spans="1:12" ht="57" customHeight="1">
      <c r="A743" s="166"/>
      <c r="B743" s="151"/>
      <c r="C743" s="53">
        <v>2820</v>
      </c>
      <c r="D743" s="9" t="s">
        <v>163</v>
      </c>
      <c r="E743" s="65">
        <v>5000</v>
      </c>
      <c r="F743" s="133"/>
      <c r="G743" s="65">
        <v>5000</v>
      </c>
      <c r="H743" s="65">
        <v>5000</v>
      </c>
      <c r="I743" s="65">
        <v>4996</v>
      </c>
      <c r="J743" s="125"/>
      <c r="K743" s="100"/>
      <c r="L743" s="101"/>
    </row>
    <row r="744" spans="1:12" ht="33" customHeight="1">
      <c r="A744" s="166"/>
      <c r="B744" s="151"/>
      <c r="C744" s="53">
        <v>3020</v>
      </c>
      <c r="D744" s="9" t="s">
        <v>111</v>
      </c>
      <c r="E744" s="72">
        <v>120</v>
      </c>
      <c r="F744" s="139">
        <v>12</v>
      </c>
      <c r="G744" s="72">
        <v>0</v>
      </c>
      <c r="H744" s="72">
        <v>0</v>
      </c>
      <c r="I744" s="72">
        <v>0</v>
      </c>
      <c r="J744" s="123"/>
      <c r="K744" s="100"/>
      <c r="L744" s="107"/>
    </row>
    <row r="745" spans="1:12" ht="22.5" customHeight="1">
      <c r="A745" s="166"/>
      <c r="B745" s="151"/>
      <c r="C745" s="53">
        <v>4210</v>
      </c>
      <c r="D745" s="9" t="s">
        <v>14</v>
      </c>
      <c r="E745" s="72">
        <v>2366.28</v>
      </c>
      <c r="F745" s="139">
        <v>52.6</v>
      </c>
      <c r="G745" s="72">
        <v>8000</v>
      </c>
      <c r="H745" s="72">
        <v>12500</v>
      </c>
      <c r="I745" s="72">
        <v>12179.44</v>
      </c>
      <c r="J745" s="123">
        <f t="shared" si="75"/>
        <v>97.43552000000001</v>
      </c>
      <c r="K745" s="100"/>
      <c r="L745" s="107"/>
    </row>
    <row r="746" spans="1:12" ht="11.25">
      <c r="A746" s="166"/>
      <c r="B746" s="151"/>
      <c r="C746" s="53">
        <v>4260</v>
      </c>
      <c r="D746" s="9" t="s">
        <v>15</v>
      </c>
      <c r="E746" s="72">
        <v>10299.43</v>
      </c>
      <c r="F746" s="139">
        <v>89.6</v>
      </c>
      <c r="G746" s="72">
        <v>14000</v>
      </c>
      <c r="H746" s="72">
        <v>11500</v>
      </c>
      <c r="I746" s="72">
        <v>9954.29</v>
      </c>
      <c r="J746" s="123">
        <f t="shared" si="75"/>
        <v>86.55904347826088</v>
      </c>
      <c r="K746" s="100"/>
      <c r="L746" s="107"/>
    </row>
    <row r="747" spans="1:12" ht="22.5">
      <c r="A747" s="166"/>
      <c r="B747" s="151"/>
      <c r="C747" s="53">
        <v>4270</v>
      </c>
      <c r="D747" s="9" t="s">
        <v>17</v>
      </c>
      <c r="E747" s="72">
        <v>20</v>
      </c>
      <c r="F747" s="139">
        <v>3.3</v>
      </c>
      <c r="G747" s="72">
        <v>1000</v>
      </c>
      <c r="H747" s="72">
        <v>600</v>
      </c>
      <c r="I747" s="72">
        <v>0</v>
      </c>
      <c r="J747" s="123">
        <f t="shared" si="75"/>
        <v>0</v>
      </c>
      <c r="K747" s="100"/>
      <c r="L747" s="107"/>
    </row>
    <row r="748" spans="1:12" ht="11.25">
      <c r="A748" s="166"/>
      <c r="B748" s="151"/>
      <c r="C748" s="53">
        <v>4300</v>
      </c>
      <c r="D748" s="9" t="s">
        <v>85</v>
      </c>
      <c r="E748" s="72">
        <v>9062.06</v>
      </c>
      <c r="F748" s="139">
        <v>99.6</v>
      </c>
      <c r="G748" s="72">
        <v>1000</v>
      </c>
      <c r="H748" s="72">
        <v>2200</v>
      </c>
      <c r="I748" s="72">
        <v>1220.55</v>
      </c>
      <c r="J748" s="123">
        <f t="shared" si="75"/>
        <v>55.47954545454545</v>
      </c>
      <c r="K748" s="100"/>
      <c r="L748" s="107"/>
    </row>
    <row r="749" spans="1:12" ht="34.5" customHeight="1">
      <c r="A749" s="166"/>
      <c r="B749" s="151"/>
      <c r="C749" s="53">
        <v>4360</v>
      </c>
      <c r="D749" s="30" t="s">
        <v>152</v>
      </c>
      <c r="E749" s="72"/>
      <c r="F749" s="139">
        <v>0</v>
      </c>
      <c r="G749" s="72">
        <v>0</v>
      </c>
      <c r="H749" s="72">
        <v>0</v>
      </c>
      <c r="I749" s="72"/>
      <c r="J749" s="123"/>
      <c r="K749" s="100"/>
      <c r="L749" s="107"/>
    </row>
    <row r="750" spans="1:12" ht="24" customHeight="1">
      <c r="A750" s="160"/>
      <c r="B750" s="160"/>
      <c r="C750" s="53">
        <v>6050</v>
      </c>
      <c r="D750" s="9" t="s">
        <v>154</v>
      </c>
      <c r="E750" s="72">
        <v>19409.4</v>
      </c>
      <c r="F750" s="139">
        <v>97</v>
      </c>
      <c r="G750" s="72"/>
      <c r="H750" s="72">
        <v>0</v>
      </c>
      <c r="I750" s="72">
        <v>0</v>
      </c>
      <c r="J750" s="123"/>
      <c r="K750" s="100"/>
      <c r="L750" s="107"/>
    </row>
    <row r="751" spans="1:12" ht="34.5" customHeight="1">
      <c r="A751" s="161"/>
      <c r="B751" s="161"/>
      <c r="C751" s="53">
        <v>6060</v>
      </c>
      <c r="D751" s="9" t="s">
        <v>153</v>
      </c>
      <c r="E751" s="72"/>
      <c r="F751" s="139"/>
      <c r="G751" s="72">
        <v>0</v>
      </c>
      <c r="H751" s="72">
        <v>3000</v>
      </c>
      <c r="I751" s="72">
        <v>1990</v>
      </c>
      <c r="J751" s="123">
        <f t="shared" si="75"/>
        <v>66.33333333333333</v>
      </c>
      <c r="K751" s="100"/>
      <c r="L751" s="107"/>
    </row>
    <row r="752" spans="1:12" s="15" customFormat="1" ht="18" customHeight="1">
      <c r="A752" s="165" t="s">
        <v>105</v>
      </c>
      <c r="B752" s="32"/>
      <c r="C752" s="27"/>
      <c r="D752" s="26" t="s">
        <v>249</v>
      </c>
      <c r="E752" s="61">
        <f>E781+E786+E755</f>
        <v>1250945.11</v>
      </c>
      <c r="F752" s="130">
        <v>94.6</v>
      </c>
      <c r="G752" s="61">
        <f>G781+G786+G755</f>
        <v>1458705.0699999998</v>
      </c>
      <c r="H752" s="61">
        <f>H781+H786+H755</f>
        <v>2135335.54</v>
      </c>
      <c r="I752" s="61">
        <f>I781+I786+I755</f>
        <v>1688569.15</v>
      </c>
      <c r="J752" s="122">
        <f t="shared" si="75"/>
        <v>79.07746198988474</v>
      </c>
      <c r="K752" s="91">
        <f t="shared" si="74"/>
        <v>134.98347261615658</v>
      </c>
      <c r="L752" s="98">
        <f>(I752/$I$803)*100</f>
        <v>4.471581932160754</v>
      </c>
    </row>
    <row r="753" spans="1:12" s="15" customFormat="1" ht="12" customHeight="1">
      <c r="A753" s="166"/>
      <c r="B753" s="32"/>
      <c r="C753" s="27"/>
      <c r="D753" s="30" t="s">
        <v>12</v>
      </c>
      <c r="E753" s="72">
        <f>E752-E754</f>
        <v>1178891.1600000001</v>
      </c>
      <c r="F753" s="139">
        <v>94.8</v>
      </c>
      <c r="G753" s="72">
        <f>G752-G754</f>
        <v>1363913.9999999998</v>
      </c>
      <c r="H753" s="72">
        <f>H752-H754</f>
        <v>1317243.73</v>
      </c>
      <c r="I753" s="72">
        <f>I752-I754</f>
        <v>1241382.16</v>
      </c>
      <c r="J753" s="123">
        <f t="shared" si="75"/>
        <v>94.24088585337202</v>
      </c>
      <c r="K753" s="100">
        <f t="shared" si="74"/>
        <v>105.30082861932732</v>
      </c>
      <c r="L753" s="101">
        <f>(I753/$I$803)*100</f>
        <v>3.2873643567174557</v>
      </c>
    </row>
    <row r="754" spans="1:12" s="15" customFormat="1" ht="11.25">
      <c r="A754" s="166"/>
      <c r="B754" s="32"/>
      <c r="C754" s="27"/>
      <c r="D754" s="30" t="s">
        <v>117</v>
      </c>
      <c r="E754" s="72">
        <f>E778+E802+E801+E775</f>
        <v>72053.95</v>
      </c>
      <c r="F754" s="139">
        <v>92.6</v>
      </c>
      <c r="G754" s="72">
        <f>G778+G802+G801+G775+G776+G777+G779+G780</f>
        <v>94791.07</v>
      </c>
      <c r="H754" s="72">
        <f>H778+H802+H801+H775+H776+H777+H779+H780</f>
        <v>818091.81</v>
      </c>
      <c r="I754" s="72">
        <f>I778+I802+I801+I775+I776+I777+I779+I780</f>
        <v>447186.99</v>
      </c>
      <c r="J754" s="123">
        <f t="shared" si="75"/>
        <v>54.66220105540477</v>
      </c>
      <c r="K754" s="100">
        <f t="shared" si="74"/>
        <v>620.6280016570917</v>
      </c>
      <c r="L754" s="101">
        <f>(I754/$I$803)*100</f>
        <v>1.1842175754432989</v>
      </c>
    </row>
    <row r="755" spans="1:12" s="32" customFormat="1" ht="14.25" customHeight="1">
      <c r="A755" s="166"/>
      <c r="B755" s="162">
        <v>92601</v>
      </c>
      <c r="C755" s="27"/>
      <c r="D755" s="26" t="s">
        <v>125</v>
      </c>
      <c r="E755" s="61">
        <f>SUM(E756:E780)</f>
        <v>781759.0700000001</v>
      </c>
      <c r="F755" s="130">
        <v>96.5</v>
      </c>
      <c r="G755" s="61">
        <f>SUM(G756:G780)</f>
        <v>900666.07</v>
      </c>
      <c r="H755" s="61">
        <f>SUM(H756:H780)</f>
        <v>1606214.4</v>
      </c>
      <c r="I755" s="61">
        <f>SUM(I756:I780)</f>
        <v>1204873.03</v>
      </c>
      <c r="J755" s="124">
        <f aca="true" t="shared" si="76" ref="J755:J780">(I755/H755)*100</f>
        <v>75.01321305549247</v>
      </c>
      <c r="K755" s="91">
        <f t="shared" si="74"/>
        <v>154.12331960536127</v>
      </c>
      <c r="L755" s="98">
        <f>(I755/$I$803)*100</f>
        <v>3.1906827573486005</v>
      </c>
    </row>
    <row r="756" spans="1:12" ht="33.75" customHeight="1">
      <c r="A756" s="166"/>
      <c r="B756" s="163"/>
      <c r="C756" s="31">
        <v>3020</v>
      </c>
      <c r="D756" s="9" t="s">
        <v>111</v>
      </c>
      <c r="E756" s="72">
        <v>2408.34</v>
      </c>
      <c r="F756" s="139">
        <v>97.9</v>
      </c>
      <c r="G756" s="72">
        <v>2760</v>
      </c>
      <c r="H756" s="72">
        <v>2760</v>
      </c>
      <c r="I756" s="72">
        <v>2067.34</v>
      </c>
      <c r="J756" s="123">
        <f t="shared" si="76"/>
        <v>74.9036231884058</v>
      </c>
      <c r="K756" s="100">
        <f t="shared" si="74"/>
        <v>85.8408696446515</v>
      </c>
      <c r="L756" s="101">
        <f aca="true" t="shared" si="77" ref="L756:L763">(I756/$I$803)*100</f>
        <v>0.00547462340623315</v>
      </c>
    </row>
    <row r="757" spans="1:12" ht="21" customHeight="1">
      <c r="A757" s="166"/>
      <c r="B757" s="163"/>
      <c r="C757" s="31">
        <v>4010</v>
      </c>
      <c r="D757" s="9" t="s">
        <v>55</v>
      </c>
      <c r="E757" s="72">
        <v>360356.73</v>
      </c>
      <c r="F757" s="139">
        <v>99.4</v>
      </c>
      <c r="G757" s="72">
        <v>381482</v>
      </c>
      <c r="H757" s="72">
        <v>361482</v>
      </c>
      <c r="I757" s="72">
        <v>355551.76</v>
      </c>
      <c r="J757" s="123">
        <f t="shared" si="76"/>
        <v>98.35946464830892</v>
      </c>
      <c r="K757" s="100">
        <f t="shared" si="74"/>
        <v>98.66660739206952</v>
      </c>
      <c r="L757" s="101">
        <f t="shared" si="77"/>
        <v>0.9415538747489003</v>
      </c>
    </row>
    <row r="758" spans="1:12" ht="21" customHeight="1">
      <c r="A758" s="166"/>
      <c r="B758" s="163"/>
      <c r="C758" s="31">
        <v>4040</v>
      </c>
      <c r="D758" s="9" t="s">
        <v>56</v>
      </c>
      <c r="E758" s="72">
        <v>21247.27</v>
      </c>
      <c r="F758" s="139">
        <v>99.2</v>
      </c>
      <c r="G758" s="72">
        <v>33956</v>
      </c>
      <c r="H758" s="72">
        <v>24756</v>
      </c>
      <c r="I758" s="72">
        <v>24706.66</v>
      </c>
      <c r="J758" s="123">
        <f t="shared" si="76"/>
        <v>99.80069478106317</v>
      </c>
      <c r="K758" s="100">
        <f t="shared" si="74"/>
        <v>116.28157405633759</v>
      </c>
      <c r="L758" s="101">
        <f t="shared" si="77"/>
        <v>0.06542690564969686</v>
      </c>
    </row>
    <row r="759" spans="1:12" ht="21.75" customHeight="1">
      <c r="A759" s="166"/>
      <c r="B759" s="163"/>
      <c r="C759" s="31">
        <v>4110</v>
      </c>
      <c r="D759" s="9" t="s">
        <v>193</v>
      </c>
      <c r="E759" s="72">
        <v>64662.8</v>
      </c>
      <c r="F759" s="139">
        <v>94.8</v>
      </c>
      <c r="G759" s="72">
        <v>71169</v>
      </c>
      <c r="H759" s="72">
        <v>69669</v>
      </c>
      <c r="I759" s="72">
        <v>65982.06</v>
      </c>
      <c r="J759" s="123">
        <f t="shared" si="76"/>
        <v>94.70791887353055</v>
      </c>
      <c r="K759" s="100">
        <f t="shared" si="74"/>
        <v>102.04021477572884</v>
      </c>
      <c r="L759" s="101">
        <f t="shared" si="77"/>
        <v>0.17473029596848125</v>
      </c>
    </row>
    <row r="760" spans="1:12" ht="24.75" customHeight="1">
      <c r="A760" s="166"/>
      <c r="B760" s="163"/>
      <c r="C760" s="31">
        <v>4120</v>
      </c>
      <c r="D760" s="9" t="s">
        <v>60</v>
      </c>
      <c r="E760" s="72">
        <v>8971.27</v>
      </c>
      <c r="F760" s="139">
        <v>95.1</v>
      </c>
      <c r="G760" s="72">
        <v>10916</v>
      </c>
      <c r="H760" s="72">
        <v>11416</v>
      </c>
      <c r="I760" s="72">
        <v>9231.22</v>
      </c>
      <c r="J760" s="123">
        <f t="shared" si="76"/>
        <v>80.86212333566924</v>
      </c>
      <c r="K760" s="100">
        <f t="shared" si="74"/>
        <v>102.89758306237577</v>
      </c>
      <c r="L760" s="101">
        <f t="shared" si="77"/>
        <v>0.024445641781268478</v>
      </c>
    </row>
    <row r="761" spans="1:12" ht="21" customHeight="1">
      <c r="A761" s="166"/>
      <c r="B761" s="163"/>
      <c r="C761" s="31">
        <v>4170</v>
      </c>
      <c r="D761" s="9" t="s">
        <v>29</v>
      </c>
      <c r="E761" s="72">
        <v>25545</v>
      </c>
      <c r="F761" s="139">
        <v>80.5</v>
      </c>
      <c r="G761" s="72">
        <v>30160</v>
      </c>
      <c r="H761" s="72">
        <v>22160</v>
      </c>
      <c r="I761" s="72">
        <v>17467.45</v>
      </c>
      <c r="J761" s="123">
        <f t="shared" si="76"/>
        <v>78.82423285198557</v>
      </c>
      <c r="K761" s="100">
        <f t="shared" si="74"/>
        <v>68.3791348600509</v>
      </c>
      <c r="L761" s="101">
        <f t="shared" si="77"/>
        <v>0.046256402245014</v>
      </c>
    </row>
    <row r="762" spans="1:12" ht="21.75" customHeight="1">
      <c r="A762" s="166"/>
      <c r="B762" s="163"/>
      <c r="C762" s="31">
        <v>4210</v>
      </c>
      <c r="D762" s="9" t="s">
        <v>14</v>
      </c>
      <c r="E762" s="72">
        <v>136723.14</v>
      </c>
      <c r="F762" s="139">
        <v>97.4</v>
      </c>
      <c r="G762" s="72">
        <v>138795</v>
      </c>
      <c r="H762" s="72">
        <v>165730.73</v>
      </c>
      <c r="I762" s="72">
        <v>163641.15</v>
      </c>
      <c r="J762" s="123">
        <f t="shared" si="76"/>
        <v>98.73917166719774</v>
      </c>
      <c r="K762" s="100">
        <f t="shared" si="74"/>
        <v>119.68796942492688</v>
      </c>
      <c r="L762" s="101">
        <f t="shared" si="77"/>
        <v>0.4333460727373871</v>
      </c>
    </row>
    <row r="763" spans="1:12" ht="10.5" customHeight="1">
      <c r="A763" s="166"/>
      <c r="B763" s="163"/>
      <c r="C763" s="31">
        <v>4260</v>
      </c>
      <c r="D763" s="9" t="s">
        <v>15</v>
      </c>
      <c r="E763" s="72">
        <v>73791.94</v>
      </c>
      <c r="F763" s="139">
        <v>95</v>
      </c>
      <c r="G763" s="72">
        <v>78000</v>
      </c>
      <c r="H763" s="72">
        <v>78500</v>
      </c>
      <c r="I763" s="72">
        <v>75764.13</v>
      </c>
      <c r="J763" s="123">
        <f t="shared" si="76"/>
        <v>96.51481528662421</v>
      </c>
      <c r="K763" s="100">
        <f t="shared" si="74"/>
        <v>102.67263606296298</v>
      </c>
      <c r="L763" s="101">
        <f t="shared" si="77"/>
        <v>0.20063467037395455</v>
      </c>
    </row>
    <row r="764" spans="1:12" ht="22.5" customHeight="1">
      <c r="A764" s="166"/>
      <c r="B764" s="163"/>
      <c r="C764" s="31">
        <v>4270</v>
      </c>
      <c r="D764" s="30" t="s">
        <v>17</v>
      </c>
      <c r="E764" s="72">
        <v>11346.68</v>
      </c>
      <c r="F764" s="139">
        <v>96.6</v>
      </c>
      <c r="G764" s="72">
        <v>9000</v>
      </c>
      <c r="H764" s="72">
        <v>9500</v>
      </c>
      <c r="I764" s="72">
        <v>8014.69</v>
      </c>
      <c r="J764" s="123">
        <f t="shared" si="76"/>
        <v>84.36515789473684</v>
      </c>
      <c r="K764" s="100">
        <f t="shared" si="74"/>
        <v>70.63467022952969</v>
      </c>
      <c r="L764" s="101">
        <f aca="true" t="shared" si="78" ref="L764:L777">(I764/$I$803)*100</f>
        <v>0.021224089635813542</v>
      </c>
    </row>
    <row r="765" spans="1:12" ht="21" customHeight="1">
      <c r="A765" s="166"/>
      <c r="B765" s="163"/>
      <c r="C765" s="31">
        <v>4280</v>
      </c>
      <c r="D765" s="9" t="s">
        <v>63</v>
      </c>
      <c r="E765" s="72">
        <v>378</v>
      </c>
      <c r="F765" s="139">
        <v>84</v>
      </c>
      <c r="G765" s="72">
        <v>450</v>
      </c>
      <c r="H765" s="72">
        <v>950</v>
      </c>
      <c r="I765" s="72">
        <v>941</v>
      </c>
      <c r="J765" s="123">
        <f t="shared" si="76"/>
        <v>99.05263157894737</v>
      </c>
      <c r="K765" s="100">
        <f t="shared" si="74"/>
        <v>248.94179894179894</v>
      </c>
      <c r="L765" s="101">
        <f t="shared" si="78"/>
        <v>0.002491907777755664</v>
      </c>
    </row>
    <row r="766" spans="1:12" ht="13.5" customHeight="1">
      <c r="A766" s="166"/>
      <c r="B766" s="163"/>
      <c r="C766" s="31">
        <v>4300</v>
      </c>
      <c r="D766" s="9" t="s">
        <v>85</v>
      </c>
      <c r="E766" s="72">
        <v>22330.03</v>
      </c>
      <c r="F766" s="139">
        <v>99.8</v>
      </c>
      <c r="G766" s="72">
        <v>23509</v>
      </c>
      <c r="H766" s="72">
        <v>31509</v>
      </c>
      <c r="I766" s="72">
        <v>29388.15</v>
      </c>
      <c r="J766" s="123">
        <f t="shared" si="76"/>
        <v>93.26906598114824</v>
      </c>
      <c r="K766" s="100">
        <f t="shared" si="74"/>
        <v>131.6081975707153</v>
      </c>
      <c r="L766" s="101">
        <f t="shared" si="78"/>
        <v>0.07782418656625943</v>
      </c>
    </row>
    <row r="767" spans="1:12" ht="42" customHeight="1">
      <c r="A767" s="166"/>
      <c r="B767" s="163"/>
      <c r="C767" s="31">
        <v>4360</v>
      </c>
      <c r="D767" s="9" t="s">
        <v>206</v>
      </c>
      <c r="E767" s="72">
        <v>3977.21</v>
      </c>
      <c r="F767" s="139">
        <v>95.2</v>
      </c>
      <c r="G767" s="72">
        <v>3700</v>
      </c>
      <c r="H767" s="72">
        <v>3700</v>
      </c>
      <c r="I767" s="72">
        <v>3607.23</v>
      </c>
      <c r="J767" s="123">
        <f t="shared" si="76"/>
        <v>97.4927027027027</v>
      </c>
      <c r="K767" s="100">
        <f t="shared" si="74"/>
        <v>90.69749900055567</v>
      </c>
      <c r="L767" s="101">
        <f t="shared" si="78"/>
        <v>0.009552480864137687</v>
      </c>
    </row>
    <row r="768" spans="1:12" ht="21.75" customHeight="1">
      <c r="A768" s="166"/>
      <c r="B768" s="163"/>
      <c r="C768" s="31">
        <v>4410</v>
      </c>
      <c r="D768" s="9" t="s">
        <v>58</v>
      </c>
      <c r="E768" s="72">
        <v>252.9</v>
      </c>
      <c r="F768" s="139">
        <v>36.1</v>
      </c>
      <c r="G768" s="72">
        <v>300</v>
      </c>
      <c r="H768" s="72">
        <v>300</v>
      </c>
      <c r="I768" s="72">
        <v>175.52</v>
      </c>
      <c r="J768" s="123">
        <f t="shared" si="76"/>
        <v>58.506666666666675</v>
      </c>
      <c r="K768" s="100">
        <f t="shared" si="74"/>
        <v>69.40292605773033</v>
      </c>
      <c r="L768" s="101">
        <f t="shared" si="78"/>
        <v>0.0004648030320421617</v>
      </c>
    </row>
    <row r="769" spans="1:12" ht="13.5" customHeight="1">
      <c r="A769" s="166"/>
      <c r="B769" s="163"/>
      <c r="C769" s="31">
        <v>4430</v>
      </c>
      <c r="D769" s="30" t="s">
        <v>32</v>
      </c>
      <c r="E769" s="72">
        <v>6360.8</v>
      </c>
      <c r="F769" s="139">
        <v>91.9</v>
      </c>
      <c r="G769" s="72">
        <v>5900</v>
      </c>
      <c r="H769" s="72">
        <v>7200</v>
      </c>
      <c r="I769" s="72">
        <v>7154.87</v>
      </c>
      <c r="J769" s="123">
        <f t="shared" si="76"/>
        <v>99.37319444444445</v>
      </c>
      <c r="K769" s="100">
        <f t="shared" si="74"/>
        <v>112.48380706829329</v>
      </c>
      <c r="L769" s="101">
        <f t="shared" si="78"/>
        <v>0.01894715855667446</v>
      </c>
    </row>
    <row r="770" spans="1:12" ht="33" customHeight="1">
      <c r="A770" s="166"/>
      <c r="B770" s="163"/>
      <c r="C770" s="31">
        <v>4440</v>
      </c>
      <c r="D770" s="30" t="s">
        <v>114</v>
      </c>
      <c r="E770" s="72">
        <v>11856.6</v>
      </c>
      <c r="F770" s="139">
        <v>91.2</v>
      </c>
      <c r="G770" s="72">
        <v>13200</v>
      </c>
      <c r="H770" s="72">
        <v>13200</v>
      </c>
      <c r="I770" s="72">
        <v>11524.62</v>
      </c>
      <c r="J770" s="123">
        <f t="shared" si="76"/>
        <v>87.30772727272728</v>
      </c>
      <c r="K770" s="100">
        <f t="shared" si="74"/>
        <v>97.2000404837812</v>
      </c>
      <c r="L770" s="101">
        <f t="shared" si="78"/>
        <v>0.030518905646842173</v>
      </c>
    </row>
    <row r="771" spans="1:12" ht="22.5" customHeight="1">
      <c r="A771" s="166"/>
      <c r="B771" s="163"/>
      <c r="C771" s="31">
        <v>4480</v>
      </c>
      <c r="D771" s="30" t="s">
        <v>128</v>
      </c>
      <c r="E771" s="72">
        <v>4117</v>
      </c>
      <c r="F771" s="139">
        <v>98</v>
      </c>
      <c r="G771" s="72">
        <v>4200</v>
      </c>
      <c r="H771" s="72">
        <v>4356</v>
      </c>
      <c r="I771" s="72">
        <v>4356</v>
      </c>
      <c r="J771" s="123">
        <f t="shared" si="76"/>
        <v>100</v>
      </c>
      <c r="K771" s="100">
        <f t="shared" si="74"/>
        <v>105.80519795967938</v>
      </c>
      <c r="L771" s="101">
        <f t="shared" si="78"/>
        <v>0.011535335047719098</v>
      </c>
    </row>
    <row r="772" spans="1:12" ht="42.75" customHeight="1">
      <c r="A772" s="166"/>
      <c r="B772" s="163"/>
      <c r="C772" s="31">
        <v>4520</v>
      </c>
      <c r="D772" s="9" t="s">
        <v>42</v>
      </c>
      <c r="E772" s="72">
        <v>12560</v>
      </c>
      <c r="F772" s="139">
        <v>99.7</v>
      </c>
      <c r="G772" s="72">
        <v>13000</v>
      </c>
      <c r="H772" s="72">
        <v>14944</v>
      </c>
      <c r="I772" s="72">
        <v>14760</v>
      </c>
      <c r="J772" s="123">
        <f t="shared" si="76"/>
        <v>98.76873661670236</v>
      </c>
      <c r="K772" s="100">
        <f t="shared" si="74"/>
        <v>117.51592356687898</v>
      </c>
      <c r="L772" s="101">
        <f t="shared" si="78"/>
        <v>0.0390866724757424</v>
      </c>
    </row>
    <row r="773" spans="1:12" ht="23.25" customHeight="1">
      <c r="A773" s="166"/>
      <c r="B773" s="163"/>
      <c r="C773" s="31">
        <v>4530</v>
      </c>
      <c r="D773" s="9" t="s">
        <v>155</v>
      </c>
      <c r="E773" s="72">
        <v>2871.65</v>
      </c>
      <c r="F773" s="139">
        <v>82</v>
      </c>
      <c r="G773" s="72">
        <v>3000</v>
      </c>
      <c r="H773" s="72">
        <v>2838</v>
      </c>
      <c r="I773" s="72">
        <v>91.67</v>
      </c>
      <c r="J773" s="123">
        <f t="shared" si="76"/>
        <v>3.230091613812544</v>
      </c>
      <c r="K773" s="100">
        <f t="shared" si="74"/>
        <v>3.1922413943203387</v>
      </c>
      <c r="L773" s="101">
        <f t="shared" si="78"/>
        <v>0.0002427557768191942</v>
      </c>
    </row>
    <row r="774" spans="1:12" ht="34.5" customHeight="1">
      <c r="A774" s="166"/>
      <c r="B774" s="163"/>
      <c r="C774" s="31">
        <v>4700</v>
      </c>
      <c r="D774" s="9" t="s">
        <v>224</v>
      </c>
      <c r="E774" s="72">
        <v>598.86</v>
      </c>
      <c r="F774" s="139">
        <v>33.3</v>
      </c>
      <c r="G774" s="72">
        <v>800</v>
      </c>
      <c r="H774" s="72">
        <v>1000</v>
      </c>
      <c r="I774" s="72">
        <v>898</v>
      </c>
      <c r="J774" s="123">
        <f t="shared" si="76"/>
        <v>89.8</v>
      </c>
      <c r="K774" s="100">
        <f t="shared" si="74"/>
        <v>149.95157465851784</v>
      </c>
      <c r="L774" s="101">
        <f t="shared" si="78"/>
        <v>0.0023780373904618343</v>
      </c>
    </row>
    <row r="775" spans="1:12" ht="24" customHeight="1">
      <c r="A775" s="166"/>
      <c r="B775" s="163"/>
      <c r="C775" s="31">
        <v>6050</v>
      </c>
      <c r="D775" s="9" t="s">
        <v>154</v>
      </c>
      <c r="E775" s="72">
        <v>63</v>
      </c>
      <c r="F775" s="139">
        <v>4.9</v>
      </c>
      <c r="G775" s="72">
        <v>21279.69</v>
      </c>
      <c r="H775" s="72">
        <v>355984.49</v>
      </c>
      <c r="I775" s="72">
        <v>345992.93</v>
      </c>
      <c r="J775" s="123">
        <f t="shared" si="76"/>
        <v>97.19325974005216</v>
      </c>
      <c r="K775" s="100">
        <f t="shared" si="74"/>
        <v>549195.126984127</v>
      </c>
      <c r="L775" s="101">
        <f t="shared" si="78"/>
        <v>0.9162406730238798</v>
      </c>
    </row>
    <row r="776" spans="1:12" ht="24" customHeight="1">
      <c r="A776" s="166"/>
      <c r="B776" s="163"/>
      <c r="C776" s="31">
        <v>6057</v>
      </c>
      <c r="D776" s="9" t="s">
        <v>154</v>
      </c>
      <c r="E776" s="72"/>
      <c r="F776" s="139"/>
      <c r="G776" s="72"/>
      <c r="H776" s="72">
        <v>300780</v>
      </c>
      <c r="I776" s="72">
        <v>0</v>
      </c>
      <c r="J776" s="123">
        <f t="shared" si="76"/>
        <v>0</v>
      </c>
      <c r="K776" s="100"/>
      <c r="L776" s="101">
        <f t="shared" si="78"/>
        <v>0</v>
      </c>
    </row>
    <row r="777" spans="1:12" ht="24.75" customHeight="1">
      <c r="A777" s="166"/>
      <c r="B777" s="163"/>
      <c r="C777" s="31">
        <v>6059</v>
      </c>
      <c r="D777" s="9" t="s">
        <v>154</v>
      </c>
      <c r="E777" s="72"/>
      <c r="F777" s="139"/>
      <c r="G777" s="72"/>
      <c r="H777" s="72">
        <v>56220</v>
      </c>
      <c r="I777" s="72">
        <v>0</v>
      </c>
      <c r="J777" s="123">
        <f t="shared" si="76"/>
        <v>0</v>
      </c>
      <c r="K777" s="100"/>
      <c r="L777" s="101">
        <f t="shared" si="78"/>
        <v>0</v>
      </c>
    </row>
    <row r="778" spans="1:12" ht="31.5" customHeight="1">
      <c r="A778" s="166"/>
      <c r="B778" s="164"/>
      <c r="C778" s="31">
        <v>6060</v>
      </c>
      <c r="D778" s="9" t="s">
        <v>153</v>
      </c>
      <c r="E778" s="72">
        <v>11339.85</v>
      </c>
      <c r="F778" s="139">
        <v>83.1</v>
      </c>
      <c r="G778" s="72">
        <v>55089.38</v>
      </c>
      <c r="H778" s="72">
        <v>65259.18</v>
      </c>
      <c r="I778" s="72">
        <v>63556.58</v>
      </c>
      <c r="J778" s="123">
        <f t="shared" si="76"/>
        <v>97.39101839771814</v>
      </c>
      <c r="K778" s="100"/>
      <c r="L778" s="101">
        <f aca="true" t="shared" si="79" ref="L778:L792">(I778/$I$803)*100</f>
        <v>0.1683072646435176</v>
      </c>
    </row>
    <row r="779" spans="1:12" ht="31.5" customHeight="1">
      <c r="A779" s="166"/>
      <c r="B779" s="90"/>
      <c r="C779" s="31">
        <v>6067</v>
      </c>
      <c r="D779" s="9" t="s">
        <v>153</v>
      </c>
      <c r="E779" s="72"/>
      <c r="F779" s="139"/>
      <c r="G779" s="72"/>
      <c r="H779" s="72">
        <v>1000</v>
      </c>
      <c r="I779" s="72">
        <v>0</v>
      </c>
      <c r="J779" s="123">
        <f t="shared" si="76"/>
        <v>0</v>
      </c>
      <c r="K779" s="100"/>
      <c r="L779" s="101">
        <f t="shared" si="79"/>
        <v>0</v>
      </c>
    </row>
    <row r="780" spans="1:12" ht="31.5" customHeight="1">
      <c r="A780" s="166"/>
      <c r="B780" s="90"/>
      <c r="C780" s="31">
        <v>6069</v>
      </c>
      <c r="D780" s="9" t="s">
        <v>153</v>
      </c>
      <c r="E780" s="72"/>
      <c r="F780" s="139"/>
      <c r="G780" s="72"/>
      <c r="H780" s="72">
        <v>1000</v>
      </c>
      <c r="I780" s="72">
        <v>0</v>
      </c>
      <c r="J780" s="123">
        <f t="shared" si="76"/>
        <v>0</v>
      </c>
      <c r="K780" s="100"/>
      <c r="L780" s="101">
        <f t="shared" si="79"/>
        <v>0</v>
      </c>
    </row>
    <row r="781" spans="1:12" s="8" customFormat="1" ht="20.25" customHeight="1">
      <c r="A781" s="159"/>
      <c r="B781" s="153">
        <v>92605</v>
      </c>
      <c r="C781" s="21"/>
      <c r="D781" s="2" t="s">
        <v>250</v>
      </c>
      <c r="E781" s="61">
        <f>E783+E784+E785+E782</f>
        <v>58052.76</v>
      </c>
      <c r="F781" s="130">
        <v>90</v>
      </c>
      <c r="G781" s="61">
        <f>G783+G784+G785+G782</f>
        <v>67150</v>
      </c>
      <c r="H781" s="61">
        <f>H783+H784+H785+H782</f>
        <v>67150</v>
      </c>
      <c r="I781" s="61">
        <f>I783+I784+I785+I782</f>
        <v>64196.85</v>
      </c>
      <c r="J781" s="122">
        <f aca="true" t="shared" si="80" ref="J781:J809">(I781/H781)*100</f>
        <v>95.60215934475056</v>
      </c>
      <c r="K781" s="91">
        <f t="shared" si="74"/>
        <v>110.5836311658567</v>
      </c>
      <c r="L781" s="107">
        <f t="shared" si="79"/>
        <v>0.17000279471032273</v>
      </c>
    </row>
    <row r="782" spans="1:12" s="8" customFormat="1" ht="67.5">
      <c r="A782" s="159"/>
      <c r="B782" s="153"/>
      <c r="C782" s="16">
        <v>2820</v>
      </c>
      <c r="D782" s="9" t="s">
        <v>163</v>
      </c>
      <c r="E782" s="65">
        <v>55000</v>
      </c>
      <c r="F782" s="133">
        <v>100</v>
      </c>
      <c r="G782" s="65">
        <v>60000</v>
      </c>
      <c r="H782" s="65">
        <v>60000</v>
      </c>
      <c r="I782" s="65">
        <v>60000</v>
      </c>
      <c r="J782" s="125">
        <f t="shared" si="80"/>
        <v>100</v>
      </c>
      <c r="K782" s="100">
        <f t="shared" si="74"/>
        <v>109.09090909090908</v>
      </c>
      <c r="L782" s="101">
        <f t="shared" si="79"/>
        <v>0.1588889125030179</v>
      </c>
    </row>
    <row r="783" spans="1:12" s="8" customFormat="1" ht="21" customHeight="1">
      <c r="A783" s="159"/>
      <c r="B783" s="154"/>
      <c r="C783" s="16">
        <v>4210</v>
      </c>
      <c r="D783" s="9" t="s">
        <v>14</v>
      </c>
      <c r="E783" s="72">
        <v>443</v>
      </c>
      <c r="F783" s="139">
        <v>18</v>
      </c>
      <c r="G783" s="72">
        <v>2500</v>
      </c>
      <c r="H783" s="72">
        <v>2500</v>
      </c>
      <c r="I783" s="72">
        <v>0</v>
      </c>
      <c r="J783" s="120">
        <f t="shared" si="80"/>
        <v>0</v>
      </c>
      <c r="K783" s="100">
        <f t="shared" si="74"/>
        <v>0</v>
      </c>
      <c r="L783" s="101">
        <f t="shared" si="79"/>
        <v>0</v>
      </c>
    </row>
    <row r="784" spans="1:12" s="8" customFormat="1" ht="11.25" customHeight="1">
      <c r="A784" s="159"/>
      <c r="B784" s="154"/>
      <c r="C784" s="16">
        <v>4300</v>
      </c>
      <c r="D784" s="9" t="s">
        <v>85</v>
      </c>
      <c r="E784" s="72">
        <v>2609.76</v>
      </c>
      <c r="F784" s="139">
        <v>39</v>
      </c>
      <c r="G784" s="72">
        <v>4500</v>
      </c>
      <c r="H784" s="72">
        <v>4500</v>
      </c>
      <c r="I784" s="72">
        <v>4196.85</v>
      </c>
      <c r="J784" s="120">
        <f t="shared" si="80"/>
        <v>93.26333333333335</v>
      </c>
      <c r="K784" s="100">
        <f t="shared" si="74"/>
        <v>160.81363803568144</v>
      </c>
      <c r="L784" s="101">
        <f t="shared" si="79"/>
        <v>0.011113882207304845</v>
      </c>
    </row>
    <row r="785" spans="1:12" s="8" customFormat="1" ht="20.25" customHeight="1">
      <c r="A785" s="159"/>
      <c r="B785" s="154"/>
      <c r="C785" s="16">
        <v>4410</v>
      </c>
      <c r="D785" s="9" t="s">
        <v>58</v>
      </c>
      <c r="E785" s="72"/>
      <c r="F785" s="139">
        <v>0</v>
      </c>
      <c r="G785" s="72">
        <v>150</v>
      </c>
      <c r="H785" s="72">
        <v>150</v>
      </c>
      <c r="I785" s="72"/>
      <c r="J785" s="120">
        <f t="shared" si="80"/>
        <v>0</v>
      </c>
      <c r="K785" s="100"/>
      <c r="L785" s="101">
        <f t="shared" si="79"/>
        <v>0</v>
      </c>
    </row>
    <row r="786" spans="1:12" ht="22.5" customHeight="1">
      <c r="A786" s="159"/>
      <c r="B786" s="158">
        <v>92695</v>
      </c>
      <c r="C786" s="21"/>
      <c r="D786" s="2" t="s">
        <v>25</v>
      </c>
      <c r="E786" s="61">
        <f>SUM(E787:E802)</f>
        <v>411133.2800000001</v>
      </c>
      <c r="F786" s="130">
        <v>91.9</v>
      </c>
      <c r="G786" s="61">
        <f>SUM(G787:G802)</f>
        <v>490889</v>
      </c>
      <c r="H786" s="61">
        <f>SUM(H787:H802)</f>
        <v>461971.14</v>
      </c>
      <c r="I786" s="61">
        <f>SUM(I787:I802)</f>
        <v>419499.26999999996</v>
      </c>
      <c r="J786" s="122">
        <f t="shared" si="80"/>
        <v>90.80638024271384</v>
      </c>
      <c r="K786" s="91">
        <f t="shared" si="74"/>
        <v>102.03486081204613</v>
      </c>
      <c r="L786" s="98">
        <f t="shared" si="79"/>
        <v>1.1108963801018312</v>
      </c>
    </row>
    <row r="787" spans="1:12" s="8" customFormat="1" ht="33.75">
      <c r="A787" s="159"/>
      <c r="B787" s="159"/>
      <c r="C787" s="16">
        <v>3020</v>
      </c>
      <c r="D787" s="9" t="s">
        <v>111</v>
      </c>
      <c r="E787" s="72">
        <v>1491.3</v>
      </c>
      <c r="F787" s="139">
        <v>97.2</v>
      </c>
      <c r="G787" s="72">
        <v>1835</v>
      </c>
      <c r="H787" s="72">
        <v>1835</v>
      </c>
      <c r="I787" s="72">
        <v>1291.4</v>
      </c>
      <c r="J787" s="123">
        <f t="shared" si="80"/>
        <v>70.37602179836513</v>
      </c>
      <c r="K787" s="100">
        <f t="shared" si="74"/>
        <v>86.59558774223832</v>
      </c>
      <c r="L787" s="101">
        <f t="shared" si="79"/>
        <v>0.0034198190267732886</v>
      </c>
    </row>
    <row r="788" spans="1:12" s="8" customFormat="1" ht="21" customHeight="1">
      <c r="A788" s="159"/>
      <c r="B788" s="159"/>
      <c r="C788" s="16">
        <v>4010</v>
      </c>
      <c r="D788" s="9" t="s">
        <v>55</v>
      </c>
      <c r="E788" s="72">
        <v>161832.51</v>
      </c>
      <c r="F788" s="139">
        <v>99.5</v>
      </c>
      <c r="G788" s="72">
        <v>195333</v>
      </c>
      <c r="H788" s="72">
        <v>188333</v>
      </c>
      <c r="I788" s="72">
        <v>185643.84</v>
      </c>
      <c r="J788" s="123">
        <f t="shared" si="80"/>
        <v>98.57212490641575</v>
      </c>
      <c r="K788" s="100">
        <f t="shared" si="74"/>
        <v>114.71356404223106</v>
      </c>
      <c r="L788" s="101">
        <f t="shared" si="79"/>
        <v>0.4916124641747375</v>
      </c>
    </row>
    <row r="789" spans="1:12" ht="21" customHeight="1">
      <c r="A789" s="159"/>
      <c r="B789" s="159"/>
      <c r="C789" s="16">
        <v>4040</v>
      </c>
      <c r="D789" s="9" t="s">
        <v>56</v>
      </c>
      <c r="E789" s="72">
        <v>11932.2</v>
      </c>
      <c r="F789" s="139">
        <v>99.5</v>
      </c>
      <c r="G789" s="72">
        <v>14586</v>
      </c>
      <c r="H789" s="72">
        <v>14586</v>
      </c>
      <c r="I789" s="72">
        <v>12922.49</v>
      </c>
      <c r="J789" s="123">
        <f t="shared" si="80"/>
        <v>88.59515974221857</v>
      </c>
      <c r="K789" s="100">
        <f t="shared" si="74"/>
        <v>108.29930775548516</v>
      </c>
      <c r="L789" s="101">
        <f t="shared" si="79"/>
        <v>0.03422067304885206</v>
      </c>
    </row>
    <row r="790" spans="1:12" ht="21" customHeight="1">
      <c r="A790" s="159"/>
      <c r="B790" s="159"/>
      <c r="C790" s="16">
        <v>4110</v>
      </c>
      <c r="D790" s="9" t="s">
        <v>193</v>
      </c>
      <c r="E790" s="72">
        <v>29295.41</v>
      </c>
      <c r="F790" s="139">
        <v>98</v>
      </c>
      <c r="G790" s="72">
        <v>32717</v>
      </c>
      <c r="H790" s="72">
        <v>33317</v>
      </c>
      <c r="I790" s="72">
        <v>33309.24</v>
      </c>
      <c r="J790" s="127">
        <f t="shared" si="80"/>
        <v>99.97670858720772</v>
      </c>
      <c r="K790" s="100">
        <f t="shared" si="74"/>
        <v>113.70122486764991</v>
      </c>
      <c r="L790" s="101">
        <f t="shared" si="79"/>
        <v>0.08820781533170038</v>
      </c>
    </row>
    <row r="791" spans="1:12" ht="20.25" customHeight="1">
      <c r="A791" s="159"/>
      <c r="B791" s="159"/>
      <c r="C791" s="16">
        <v>4120</v>
      </c>
      <c r="D791" s="9" t="s">
        <v>60</v>
      </c>
      <c r="E791" s="72">
        <v>950.13</v>
      </c>
      <c r="F791" s="139">
        <v>34</v>
      </c>
      <c r="G791" s="72">
        <v>4686</v>
      </c>
      <c r="H791" s="72">
        <v>4086</v>
      </c>
      <c r="I791" s="72">
        <v>982.26</v>
      </c>
      <c r="J791" s="127">
        <f t="shared" si="80"/>
        <v>24.03964757709251</v>
      </c>
      <c r="K791" s="100">
        <f t="shared" si="74"/>
        <v>103.38164251207729</v>
      </c>
      <c r="L791" s="101">
        <f t="shared" si="79"/>
        <v>0.0026011703865869056</v>
      </c>
    </row>
    <row r="792" spans="1:12" ht="21.75" customHeight="1">
      <c r="A792" s="159"/>
      <c r="B792" s="159"/>
      <c r="C792" s="16">
        <v>4170</v>
      </c>
      <c r="D792" s="9" t="s">
        <v>29</v>
      </c>
      <c r="E792" s="72"/>
      <c r="F792" s="139">
        <v>0</v>
      </c>
      <c r="G792" s="72">
        <v>500</v>
      </c>
      <c r="H792" s="72">
        <v>500</v>
      </c>
      <c r="I792" s="72">
        <v>210</v>
      </c>
      <c r="J792" s="127">
        <f t="shared" si="80"/>
        <v>42</v>
      </c>
      <c r="K792" s="100"/>
      <c r="L792" s="101">
        <f t="shared" si="79"/>
        <v>0.0005561111937605627</v>
      </c>
    </row>
    <row r="793" spans="1:12" ht="20.25" customHeight="1">
      <c r="A793" s="159"/>
      <c r="B793" s="159"/>
      <c r="C793" s="16">
        <v>4210</v>
      </c>
      <c r="D793" s="9" t="s">
        <v>14</v>
      </c>
      <c r="E793" s="72">
        <v>13393.18</v>
      </c>
      <c r="F793" s="139">
        <v>72</v>
      </c>
      <c r="G793" s="72">
        <v>13200</v>
      </c>
      <c r="H793" s="72">
        <v>12300</v>
      </c>
      <c r="I793" s="72">
        <v>7813.08</v>
      </c>
      <c r="J793" s="127">
        <f t="shared" si="80"/>
        <v>63.52097560975609</v>
      </c>
      <c r="K793" s="100">
        <f t="shared" si="74"/>
        <v>58.33625770728087</v>
      </c>
      <c r="L793" s="101"/>
    </row>
    <row r="794" spans="1:12" ht="11.25" customHeight="1">
      <c r="A794" s="159"/>
      <c r="B794" s="159"/>
      <c r="C794" s="16">
        <v>4220</v>
      </c>
      <c r="D794" s="9" t="s">
        <v>129</v>
      </c>
      <c r="E794" s="72">
        <v>121992.44</v>
      </c>
      <c r="F794" s="139">
        <v>84</v>
      </c>
      <c r="G794" s="72">
        <v>183280</v>
      </c>
      <c r="H794" s="72">
        <v>146080</v>
      </c>
      <c r="I794" s="72">
        <v>130715.68</v>
      </c>
      <c r="J794" s="127">
        <f t="shared" si="80"/>
        <v>89.48225629791894</v>
      </c>
      <c r="K794" s="100">
        <f t="shared" si="74"/>
        <v>107.1506398265335</v>
      </c>
      <c r="L794" s="101">
        <f aca="true" t="shared" si="81" ref="L794:L801">(I794/$I$803)*100</f>
        <v>0.3461545373715414</v>
      </c>
    </row>
    <row r="795" spans="1:12" ht="23.25" customHeight="1">
      <c r="A795" s="159"/>
      <c r="B795" s="159"/>
      <c r="C795" s="16">
        <v>4270</v>
      </c>
      <c r="D795" s="9" t="s">
        <v>17</v>
      </c>
      <c r="E795" s="72">
        <v>1841.88</v>
      </c>
      <c r="F795" s="139">
        <v>74</v>
      </c>
      <c r="G795" s="72">
        <v>2500</v>
      </c>
      <c r="H795" s="72">
        <v>2500</v>
      </c>
      <c r="I795" s="72">
        <v>668.16</v>
      </c>
      <c r="J795" s="127">
        <f t="shared" si="80"/>
        <v>26.7264</v>
      </c>
      <c r="K795" s="100">
        <f t="shared" si="74"/>
        <v>36.27597889113297</v>
      </c>
      <c r="L795" s="101">
        <f t="shared" si="81"/>
        <v>0.001769386929633607</v>
      </c>
    </row>
    <row r="796" spans="1:12" ht="24" customHeight="1">
      <c r="A796" s="159"/>
      <c r="B796" s="159"/>
      <c r="C796" s="16">
        <v>4280</v>
      </c>
      <c r="D796" s="25" t="s">
        <v>63</v>
      </c>
      <c r="E796" s="72">
        <v>207</v>
      </c>
      <c r="F796" s="139">
        <v>69</v>
      </c>
      <c r="G796" s="72">
        <v>300</v>
      </c>
      <c r="H796" s="72">
        <v>300</v>
      </c>
      <c r="I796" s="72">
        <v>226</v>
      </c>
      <c r="J796" s="127">
        <f t="shared" si="80"/>
        <v>75.33333333333333</v>
      </c>
      <c r="K796" s="100">
        <f t="shared" si="74"/>
        <v>109.17874396135265</v>
      </c>
      <c r="L796" s="101">
        <f t="shared" si="81"/>
        <v>0.000598481570428034</v>
      </c>
    </row>
    <row r="797" spans="1:12" ht="13.5" customHeight="1">
      <c r="A797" s="159"/>
      <c r="B797" s="159"/>
      <c r="C797" s="16">
        <v>4300</v>
      </c>
      <c r="D797" s="25" t="s">
        <v>19</v>
      </c>
      <c r="E797" s="72">
        <v>1605.83</v>
      </c>
      <c r="F797" s="139">
        <v>94</v>
      </c>
      <c r="G797" s="72">
        <v>17230</v>
      </c>
      <c r="H797" s="72">
        <v>13986</v>
      </c>
      <c r="I797" s="72">
        <v>2035.05</v>
      </c>
      <c r="J797" s="127">
        <f t="shared" si="80"/>
        <v>14.55062205062205</v>
      </c>
      <c r="K797" s="100">
        <f t="shared" si="74"/>
        <v>126.72885672829628</v>
      </c>
      <c r="L797" s="101">
        <f t="shared" si="81"/>
        <v>0.0053891146898211095</v>
      </c>
    </row>
    <row r="798" spans="1:12" ht="21.75" customHeight="1">
      <c r="A798" s="159"/>
      <c r="B798" s="159"/>
      <c r="C798" s="16">
        <v>4410</v>
      </c>
      <c r="D798" s="25" t="s">
        <v>130</v>
      </c>
      <c r="E798" s="72">
        <v>12</v>
      </c>
      <c r="F798" s="139">
        <v>4</v>
      </c>
      <c r="G798" s="72">
        <v>100</v>
      </c>
      <c r="H798" s="72">
        <v>100</v>
      </c>
      <c r="I798" s="72">
        <v>0</v>
      </c>
      <c r="J798" s="127">
        <f t="shared" si="80"/>
        <v>0</v>
      </c>
      <c r="K798" s="100">
        <f t="shared" si="74"/>
        <v>0</v>
      </c>
      <c r="L798" s="101">
        <f t="shared" si="81"/>
        <v>0</v>
      </c>
    </row>
    <row r="799" spans="1:12" ht="31.5" customHeight="1">
      <c r="A799" s="159"/>
      <c r="B799" s="159"/>
      <c r="C799" s="16">
        <v>4440</v>
      </c>
      <c r="D799" s="25" t="s">
        <v>114</v>
      </c>
      <c r="E799" s="72">
        <v>5928.3</v>
      </c>
      <c r="F799" s="139">
        <v>99</v>
      </c>
      <c r="G799" s="72">
        <v>6000</v>
      </c>
      <c r="H799" s="72">
        <v>6000</v>
      </c>
      <c r="I799" s="72">
        <v>5904.59</v>
      </c>
      <c r="J799" s="120">
        <f t="shared" si="80"/>
        <v>98.40983333333334</v>
      </c>
      <c r="K799" s="100">
        <f t="shared" si="74"/>
        <v>99.60005397837492</v>
      </c>
      <c r="L799" s="101">
        <f t="shared" si="81"/>
        <v>0.015636231397936573</v>
      </c>
    </row>
    <row r="800" spans="1:12" ht="34.5" customHeight="1">
      <c r="A800" s="159"/>
      <c r="B800" s="159"/>
      <c r="C800" s="16">
        <v>4700</v>
      </c>
      <c r="D800" s="9" t="s">
        <v>224</v>
      </c>
      <c r="E800" s="72"/>
      <c r="F800" s="139">
        <v>0</v>
      </c>
      <c r="G800" s="72">
        <v>200</v>
      </c>
      <c r="H800" s="72">
        <v>200</v>
      </c>
      <c r="I800" s="72">
        <v>140</v>
      </c>
      <c r="J800" s="120">
        <f t="shared" si="80"/>
        <v>70</v>
      </c>
      <c r="K800" s="100"/>
      <c r="L800" s="101">
        <f t="shared" si="81"/>
        <v>0.0003707407958403751</v>
      </c>
    </row>
    <row r="801" spans="1:12" ht="22.5" customHeight="1">
      <c r="A801" s="159"/>
      <c r="B801" s="159"/>
      <c r="C801" s="16">
        <v>6050</v>
      </c>
      <c r="D801" s="9" t="s">
        <v>154</v>
      </c>
      <c r="E801" s="72">
        <v>18779.78</v>
      </c>
      <c r="F801" s="139">
        <v>100</v>
      </c>
      <c r="G801" s="72">
        <v>10952</v>
      </c>
      <c r="H801" s="72">
        <v>12737.4</v>
      </c>
      <c r="I801" s="72">
        <v>12673.99</v>
      </c>
      <c r="J801" s="120">
        <f t="shared" si="80"/>
        <v>99.50217469813306</v>
      </c>
      <c r="K801" s="100">
        <f t="shared" si="74"/>
        <v>67.48742530530177</v>
      </c>
      <c r="L801" s="101">
        <f t="shared" si="81"/>
        <v>0.03356260813623539</v>
      </c>
    </row>
    <row r="802" spans="1:12" ht="33.75">
      <c r="A802" s="159"/>
      <c r="B802" s="159"/>
      <c r="C802" s="16">
        <v>6060</v>
      </c>
      <c r="D802" s="25" t="s">
        <v>153</v>
      </c>
      <c r="E802" s="72">
        <v>41871.32</v>
      </c>
      <c r="F802" s="139">
        <v>95</v>
      </c>
      <c r="G802" s="72">
        <v>7470</v>
      </c>
      <c r="H802" s="72">
        <v>25110.74</v>
      </c>
      <c r="I802" s="72">
        <v>24963.49</v>
      </c>
      <c r="J802" s="120">
        <f t="shared" si="80"/>
        <v>99.41359752838825</v>
      </c>
      <c r="K802" s="100"/>
      <c r="L802" s="101"/>
    </row>
    <row r="803" spans="1:12" s="15" customFormat="1" ht="21">
      <c r="A803" s="23"/>
      <c r="B803" s="21" t="s">
        <v>106</v>
      </c>
      <c r="C803" s="21"/>
      <c r="D803" s="37" t="s">
        <v>109</v>
      </c>
      <c r="E803" s="61">
        <f>E752+E725+E657+E594+E496+E474+E226+E220+E190+E175+E93+E85+E64+E33+E5+E223+E605</f>
        <v>34215546.71000001</v>
      </c>
      <c r="F803" s="130">
        <v>93.4</v>
      </c>
      <c r="G803" s="61">
        <f>G752+G725+G657+G594+G496+G474+G226+G220+G190+G175+G93+G85+G64+G33+G5+G223+G605</f>
        <v>43967025.940000005</v>
      </c>
      <c r="H803" s="61">
        <f>H752+H725+H657+H594+H496+H474+H226+H220+H190+H175+H93+H85+H64+H33+H5+H223+H605</f>
        <v>42269271.50000001</v>
      </c>
      <c r="I803" s="61">
        <f>I752+I725+I657+I594+I496+I474+I226+I220+I190+I175+I93+I85+I64+I33+I5+I223+I605</f>
        <v>37762232.150000006</v>
      </c>
      <c r="J803" s="122">
        <f t="shared" si="80"/>
        <v>89.33731481508973</v>
      </c>
      <c r="K803" s="91">
        <f t="shared" si="74"/>
        <v>110.36571319482505</v>
      </c>
      <c r="L803" s="91">
        <f aca="true" t="shared" si="82" ref="L803:L811">(I803/$I$803)*100</f>
        <v>100</v>
      </c>
    </row>
    <row r="804" spans="1:12" ht="22.5">
      <c r="A804" s="19"/>
      <c r="B804" s="34"/>
      <c r="C804" s="34"/>
      <c r="D804" s="9" t="s">
        <v>124</v>
      </c>
      <c r="E804" s="64">
        <f>E7+E35+E66+E95+E192+E227+E659+E727+E754+E87+E554</f>
        <v>4161588.59</v>
      </c>
      <c r="F804" s="135">
        <v>97.6</v>
      </c>
      <c r="G804" s="64">
        <f>G7+G35+G66+G95+G192+G227+G659+G727+G754+G87+G554+G592+G593</f>
        <v>13502473.200000001</v>
      </c>
      <c r="H804" s="64">
        <f>H7+H35+H66+H95+H192+H227+H659+H727+H754+H87+H554+H592+H593</f>
        <v>8922779.870000001</v>
      </c>
      <c r="I804" s="64">
        <f>I7+I35+I66+I95+I192+I227+I659+I727+I754+I87+I554+I592+I593</f>
        <v>6288305.540000001</v>
      </c>
      <c r="J804" s="123">
        <f t="shared" si="80"/>
        <v>70.47473580674584</v>
      </c>
      <c r="K804" s="100">
        <f t="shared" si="74"/>
        <v>151.1034885839112</v>
      </c>
      <c r="L804" s="101">
        <f t="shared" si="82"/>
        <v>16.652367145621714</v>
      </c>
    </row>
    <row r="805" spans="1:12" ht="11.25">
      <c r="A805" s="19"/>
      <c r="B805" s="34"/>
      <c r="C805" s="34"/>
      <c r="D805" s="9" t="s">
        <v>133</v>
      </c>
      <c r="E805" s="72">
        <f>E8+E36+E67++E95+E193+E227+E660+E754+E87+E728+E554</f>
        <v>3634186.19</v>
      </c>
      <c r="F805" s="139">
        <v>97.3</v>
      </c>
      <c r="G805" s="72">
        <f>G8+G36+G67++G95+G193+G227+G660+G754+G87+G728+G554+G592+G593</f>
        <v>13487473.200000001</v>
      </c>
      <c r="H805" s="72">
        <f>H8+H36+H67++H95+H193+H227+H660+H754+H87+H728+H554+H592+H593</f>
        <v>8497779.870000001</v>
      </c>
      <c r="I805" s="72">
        <f>I8+I36+I67++I95+I193+I227+I660+I754+I87+I728+I554+I592+I593</f>
        <v>6239754.290000001</v>
      </c>
      <c r="J805" s="123">
        <f t="shared" si="80"/>
        <v>73.42805280269046</v>
      </c>
      <c r="K805" s="100">
        <f t="shared" si="74"/>
        <v>171.69605418593045</v>
      </c>
      <c r="L805" s="101">
        <f t="shared" si="82"/>
        <v>16.52379622373568</v>
      </c>
    </row>
    <row r="806" spans="1:12" ht="16.5" customHeight="1">
      <c r="A806" s="19"/>
      <c r="B806" s="34"/>
      <c r="C806" s="34"/>
      <c r="D806" s="29" t="s">
        <v>141</v>
      </c>
      <c r="E806" s="74">
        <f>E735+E44+E738+E84+E195</f>
        <v>527402.4</v>
      </c>
      <c r="F806" s="141">
        <v>100</v>
      </c>
      <c r="G806" s="74">
        <f>G735+G44+G738+G84+G195</f>
        <v>15000</v>
      </c>
      <c r="H806" s="74">
        <f>H735+H44+H738+H84+H195+H667+H741</f>
        <v>425000</v>
      </c>
      <c r="I806" s="74">
        <f>I735+I44+I738+I84+I195+I667+I741</f>
        <v>48551.25</v>
      </c>
      <c r="J806" s="123">
        <f>(I806/H806)*100</f>
        <v>11.423823529411765</v>
      </c>
      <c r="K806" s="100">
        <f t="shared" si="74"/>
        <v>9.205731714531447</v>
      </c>
      <c r="L806" s="101">
        <f t="shared" si="82"/>
        <v>0.12857092188603578</v>
      </c>
    </row>
    <row r="807" spans="1:12" ht="11.25">
      <c r="A807" s="19"/>
      <c r="B807" s="34"/>
      <c r="C807" s="34"/>
      <c r="D807" s="48" t="s">
        <v>140</v>
      </c>
      <c r="E807" s="75">
        <f>SUM(E805:E806)</f>
        <v>4161588.59</v>
      </c>
      <c r="F807" s="142">
        <v>97.6</v>
      </c>
      <c r="G807" s="75">
        <f>SUM(G805:G806)</f>
        <v>13502473.200000001</v>
      </c>
      <c r="H807" s="75">
        <f>SUM(H805:H806)</f>
        <v>8922779.870000001</v>
      </c>
      <c r="I807" s="75">
        <f>SUM(I805:I806)</f>
        <v>6288305.540000001</v>
      </c>
      <c r="J807" s="123">
        <f>(I807/H807)*100</f>
        <v>70.47473580674584</v>
      </c>
      <c r="K807" s="100"/>
      <c r="L807" s="101">
        <f t="shared" si="82"/>
        <v>16.652367145621714</v>
      </c>
    </row>
    <row r="808" spans="4:12" ht="11.25">
      <c r="D808" s="17" t="s">
        <v>12</v>
      </c>
      <c r="E808" s="76">
        <f>E803-E804</f>
        <v>30053958.12000001</v>
      </c>
      <c r="F808" s="132">
        <v>92.9</v>
      </c>
      <c r="G808" s="76">
        <f>G803-G804</f>
        <v>30464552.740000002</v>
      </c>
      <c r="H808" s="76">
        <f>H803-H804</f>
        <v>33346491.630000006</v>
      </c>
      <c r="I808" s="76">
        <f>I803-I804</f>
        <v>31473926.610000007</v>
      </c>
      <c r="J808" s="123">
        <f t="shared" si="80"/>
        <v>94.38452164390404</v>
      </c>
      <c r="K808" s="100">
        <f t="shared" si="74"/>
        <v>104.72473038103773</v>
      </c>
      <c r="L808" s="101">
        <f t="shared" si="82"/>
        <v>83.34763285437829</v>
      </c>
    </row>
    <row r="809" spans="4:12" ht="11.25">
      <c r="D809" s="47"/>
      <c r="E809" s="77">
        <f>E6++E34+E65+E86+E94+E175+E191+E220+E223+E228+E474+E496+E594+E658+E726+E753+E605</f>
        <v>30053958.120000005</v>
      </c>
      <c r="F809" s="143">
        <v>92.9</v>
      </c>
      <c r="G809" s="77">
        <f>G6++G34+G65+G86+G94+G175+G191+G220+G223+G228+G474+G496+G594+G658+G726+G753+G605-G554-G592-G593</f>
        <v>30464552.74000001</v>
      </c>
      <c r="H809" s="77">
        <f>H6++H34+H65+H86+H94+H175+H191+H220+H223+H228+H474+H496+H594+H658+H726+H753+H605-H554-H592-H593</f>
        <v>33346491.63000001</v>
      </c>
      <c r="I809" s="77">
        <f>I6++I34+I65+I86+I94+I175+I191+I220+I223+I228+I474+I496+I594+I658+I726+I753+I605-I554-I592-I593</f>
        <v>31473926.609999996</v>
      </c>
      <c r="J809" s="122">
        <f t="shared" si="80"/>
        <v>94.384521643904</v>
      </c>
      <c r="K809" s="95">
        <f t="shared" si="74"/>
        <v>104.72473038103772</v>
      </c>
      <c r="L809" s="101">
        <f t="shared" si="82"/>
        <v>83.34763285437826</v>
      </c>
    </row>
    <row r="810" spans="4:12" ht="11.25">
      <c r="D810" s="17" t="s">
        <v>135</v>
      </c>
      <c r="E810" s="78">
        <f>E808-E809</f>
        <v>0</v>
      </c>
      <c r="F810" s="144"/>
      <c r="G810" s="78">
        <f>G808-G809</f>
        <v>0</v>
      </c>
      <c r="H810" s="78">
        <f>H808-H809</f>
        <v>0</v>
      </c>
      <c r="I810" s="78">
        <f>I808-I809</f>
        <v>0</v>
      </c>
      <c r="J810" s="122"/>
      <c r="K810" s="91"/>
      <c r="L810" s="101">
        <f t="shared" si="82"/>
        <v>0</v>
      </c>
    </row>
    <row r="811" spans="5:12" ht="11.25">
      <c r="E811" s="78"/>
      <c r="F811" s="144"/>
      <c r="G811" s="78"/>
      <c r="H811" s="78"/>
      <c r="I811" s="78"/>
      <c r="J811" s="123"/>
      <c r="K811" s="91"/>
      <c r="L811" s="101">
        <f t="shared" si="82"/>
        <v>0</v>
      </c>
    </row>
    <row r="812" spans="2:12" ht="25.5" customHeight="1">
      <c r="B812" s="149"/>
      <c r="C812" s="150"/>
      <c r="D812" s="47"/>
      <c r="E812" s="79"/>
      <c r="F812" s="145"/>
      <c r="G812" s="79"/>
      <c r="H812" s="79"/>
      <c r="I812" s="79"/>
      <c r="J812" s="122"/>
      <c r="K812" s="91"/>
      <c r="L812" s="107"/>
    </row>
    <row r="813" spans="4:12" ht="9.75" customHeight="1">
      <c r="D813" s="29"/>
      <c r="E813" s="74"/>
      <c r="F813" s="141"/>
      <c r="G813" s="74"/>
      <c r="H813" s="74"/>
      <c r="I813" s="74"/>
      <c r="J813" s="122"/>
      <c r="K813" s="91"/>
      <c r="L813" s="101"/>
    </row>
    <row r="814" spans="4:12" ht="12" customHeight="1">
      <c r="D814" s="29"/>
      <c r="E814" s="74"/>
      <c r="F814" s="141"/>
      <c r="G814" s="74"/>
      <c r="H814" s="74"/>
      <c r="I814" s="74"/>
      <c r="J814" s="122"/>
      <c r="K814" s="91"/>
      <c r="L814" s="101"/>
    </row>
    <row r="815" spans="4:12" ht="11.25" customHeight="1">
      <c r="D815" s="45"/>
      <c r="E815" s="74"/>
      <c r="F815" s="141"/>
      <c r="G815" s="74"/>
      <c r="H815" s="74"/>
      <c r="I815" s="74"/>
      <c r="J815" s="122"/>
      <c r="K815" s="91"/>
      <c r="L815" s="101"/>
    </row>
    <row r="816" spans="4:12" ht="20.25" customHeight="1">
      <c r="D816" s="29"/>
      <c r="E816" s="74"/>
      <c r="F816" s="141"/>
      <c r="G816" s="74"/>
      <c r="H816" s="74"/>
      <c r="I816" s="74"/>
      <c r="J816" s="122"/>
      <c r="K816" s="91"/>
      <c r="L816" s="101"/>
    </row>
    <row r="817" spans="4:12" ht="10.5" customHeight="1">
      <c r="D817" s="29"/>
      <c r="E817" s="74"/>
      <c r="F817" s="141"/>
      <c r="G817" s="74"/>
      <c r="H817" s="74"/>
      <c r="I817" s="74"/>
      <c r="J817" s="122"/>
      <c r="K817" s="91"/>
      <c r="L817" s="101"/>
    </row>
    <row r="818" spans="4:12" ht="21" customHeight="1">
      <c r="D818" s="29"/>
      <c r="E818" s="74"/>
      <c r="F818" s="141"/>
      <c r="G818" s="74"/>
      <c r="H818" s="74"/>
      <c r="I818" s="74"/>
      <c r="J818" s="122"/>
      <c r="K818" s="91"/>
      <c r="L818" s="101"/>
    </row>
    <row r="819" spans="4:12" ht="17.25" customHeight="1">
      <c r="D819" s="29"/>
      <c r="E819" s="74"/>
      <c r="F819" s="141"/>
      <c r="G819" s="74"/>
      <c r="H819" s="74"/>
      <c r="I819" s="74"/>
      <c r="J819" s="122"/>
      <c r="K819" s="91"/>
      <c r="L819" s="101"/>
    </row>
    <row r="820" spans="4:12" ht="13.5" customHeight="1">
      <c r="D820" s="29"/>
      <c r="E820" s="74"/>
      <c r="F820" s="141"/>
      <c r="G820" s="74"/>
      <c r="H820" s="74"/>
      <c r="I820" s="74"/>
      <c r="J820" s="122"/>
      <c r="K820" s="91"/>
      <c r="L820" s="101"/>
    </row>
    <row r="821" spans="4:12" ht="12.75" customHeight="1">
      <c r="D821" s="29"/>
      <c r="E821" s="74"/>
      <c r="F821" s="141"/>
      <c r="G821" s="74"/>
      <c r="H821" s="74"/>
      <c r="I821" s="74"/>
      <c r="J821" s="122"/>
      <c r="K821" s="91"/>
      <c r="L821" s="101"/>
    </row>
    <row r="822" spans="4:12" ht="20.25" customHeight="1">
      <c r="D822" s="29"/>
      <c r="E822" s="74"/>
      <c r="F822" s="141"/>
      <c r="G822" s="74"/>
      <c r="H822" s="74"/>
      <c r="I822" s="74"/>
      <c r="J822" s="122"/>
      <c r="K822" s="91"/>
      <c r="L822" s="101"/>
    </row>
    <row r="823" spans="4:12" ht="20.25" customHeight="1">
      <c r="D823" s="29"/>
      <c r="E823" s="74"/>
      <c r="F823" s="141"/>
      <c r="G823" s="74"/>
      <c r="H823" s="74"/>
      <c r="I823" s="74"/>
      <c r="J823" s="122"/>
      <c r="K823" s="91"/>
      <c r="L823" s="101"/>
    </row>
    <row r="824" spans="4:12" ht="20.25" customHeight="1">
      <c r="D824" s="29"/>
      <c r="E824" s="74"/>
      <c r="F824" s="141"/>
      <c r="G824" s="74"/>
      <c r="H824" s="74"/>
      <c r="I824" s="74"/>
      <c r="J824" s="122"/>
      <c r="K824" s="91"/>
      <c r="L824" s="101"/>
    </row>
    <row r="825" spans="4:12" ht="12" customHeight="1">
      <c r="D825" s="148"/>
      <c r="E825" s="76"/>
      <c r="G825" s="76"/>
      <c r="H825" s="76"/>
      <c r="J825" s="122"/>
      <c r="K825" s="91"/>
      <c r="L825" s="101"/>
    </row>
    <row r="826" spans="4:12" ht="22.5" customHeight="1">
      <c r="D826" s="47"/>
      <c r="E826" s="79"/>
      <c r="F826" s="145"/>
      <c r="G826" s="79"/>
      <c r="H826" s="79"/>
      <c r="I826" s="79"/>
      <c r="J826" s="122"/>
      <c r="K826" s="91"/>
      <c r="L826" s="101"/>
    </row>
    <row r="827" spans="7:12" ht="6.75" customHeight="1">
      <c r="G827" s="80"/>
      <c r="H827" s="80"/>
      <c r="I827" s="80"/>
      <c r="J827" s="122"/>
      <c r="K827" s="91"/>
      <c r="L827" s="101"/>
    </row>
    <row r="828" spans="4:12" ht="31.5" customHeight="1">
      <c r="D828" s="47"/>
      <c r="E828" s="79"/>
      <c r="F828" s="145"/>
      <c r="G828" s="79"/>
      <c r="H828" s="79"/>
      <c r="I828" s="79"/>
      <c r="J828" s="122"/>
      <c r="K828" s="91"/>
      <c r="L828" s="101"/>
    </row>
    <row r="829" spans="5:12" ht="14.25" customHeight="1">
      <c r="E829" s="76"/>
      <c r="G829" s="76"/>
      <c r="H829" s="76"/>
      <c r="J829" s="122"/>
      <c r="K829" s="91"/>
      <c r="L829" s="101"/>
    </row>
    <row r="830" spans="5:12" ht="14.25" customHeight="1">
      <c r="E830" s="76"/>
      <c r="G830" s="76"/>
      <c r="H830" s="76"/>
      <c r="J830" s="122"/>
      <c r="K830" s="91"/>
      <c r="L830" s="101"/>
    </row>
    <row r="831" spans="4:12" ht="35.25" customHeight="1">
      <c r="D831" s="47"/>
      <c r="E831" s="79"/>
      <c r="F831" s="145"/>
      <c r="G831" s="79"/>
      <c r="H831" s="79"/>
      <c r="I831" s="79"/>
      <c r="J831" s="122"/>
      <c r="K831" s="98"/>
      <c r="L831" s="101"/>
    </row>
    <row r="832" spans="4:12" ht="31.5" customHeight="1">
      <c r="D832" s="47"/>
      <c r="E832" s="79"/>
      <c r="F832" s="145"/>
      <c r="G832" s="79"/>
      <c r="H832" s="79"/>
      <c r="I832" s="79"/>
      <c r="J832" s="122"/>
      <c r="K832" s="98"/>
      <c r="L832" s="101"/>
    </row>
    <row r="833" spans="5:12" ht="23.25" customHeight="1">
      <c r="E833" s="76"/>
      <c r="G833" s="76"/>
      <c r="H833" s="76"/>
      <c r="J833" s="122"/>
      <c r="K833" s="98"/>
      <c r="L833" s="101"/>
    </row>
    <row r="834" spans="4:12" ht="25.5" customHeight="1">
      <c r="D834" s="47"/>
      <c r="E834" s="76"/>
      <c r="G834" s="76"/>
      <c r="H834" s="76"/>
      <c r="J834" s="122"/>
      <c r="K834" s="91"/>
      <c r="L834" s="101"/>
    </row>
    <row r="835" spans="2:12" ht="19.5" customHeight="1">
      <c r="B835" s="3"/>
      <c r="C835" s="3"/>
      <c r="D835" s="3"/>
      <c r="E835" s="76"/>
      <c r="G835" s="76"/>
      <c r="H835" s="76"/>
      <c r="J835" s="122"/>
      <c r="K835" s="91"/>
      <c r="L835" s="101"/>
    </row>
    <row r="836" spans="2:8" ht="19.5" customHeight="1">
      <c r="B836" s="3"/>
      <c r="C836" s="3"/>
      <c r="D836" s="3"/>
      <c r="E836" s="76"/>
      <c r="G836" s="76"/>
      <c r="H836" s="76"/>
    </row>
    <row r="837" spans="2:8" ht="19.5" customHeight="1">
      <c r="B837" s="3"/>
      <c r="C837" s="3"/>
      <c r="D837" s="3"/>
      <c r="E837" s="76"/>
      <c r="G837" s="76"/>
      <c r="H837" s="76"/>
    </row>
    <row r="838" spans="2:8" ht="19.5" customHeight="1">
      <c r="B838" s="3"/>
      <c r="C838" s="3"/>
      <c r="D838" s="3"/>
      <c r="E838" s="76"/>
      <c r="G838" s="76"/>
      <c r="H838" s="76"/>
    </row>
    <row r="839" spans="2:8" ht="19.5" customHeight="1">
      <c r="B839" s="3"/>
      <c r="E839" s="76"/>
      <c r="G839" s="76"/>
      <c r="H839" s="76"/>
    </row>
    <row r="840" ht="19.5" customHeight="1"/>
    <row r="841" spans="4:9" ht="19.5" customHeight="1">
      <c r="D841" s="3"/>
      <c r="E841" s="18"/>
      <c r="G841" s="18"/>
      <c r="I841" s="18"/>
    </row>
    <row r="842" spans="4:12" ht="19.5" customHeight="1">
      <c r="D842" s="29"/>
      <c r="E842" s="74"/>
      <c r="F842" s="141"/>
      <c r="G842" s="74"/>
      <c r="H842" s="74"/>
      <c r="I842" s="74"/>
      <c r="J842" s="123"/>
      <c r="K842" s="120"/>
      <c r="L842" s="120"/>
    </row>
    <row r="843" spans="2:9" ht="11.25">
      <c r="B843" s="3"/>
      <c r="C843" s="3"/>
      <c r="D843" s="3"/>
      <c r="E843" s="18"/>
      <c r="G843" s="18"/>
      <c r="I843" s="18"/>
    </row>
    <row r="844" spans="2:9" ht="11.25">
      <c r="B844" s="3"/>
      <c r="C844" s="3"/>
      <c r="D844" s="3"/>
      <c r="E844" s="18"/>
      <c r="G844" s="18"/>
      <c r="I844" s="18"/>
    </row>
    <row r="845" spans="2:9" ht="11.25">
      <c r="B845" s="3"/>
      <c r="C845" s="3"/>
      <c r="D845" s="3"/>
      <c r="E845" s="18"/>
      <c r="G845" s="18"/>
      <c r="I845" s="18"/>
    </row>
  </sheetData>
  <sheetProtection/>
  <mergeCells count="96">
    <mergeCell ref="B221:B222"/>
    <mergeCell ref="B194:B195"/>
    <mergeCell ref="B213:B219"/>
    <mergeCell ref="A93:A174"/>
    <mergeCell ref="A190:A219"/>
    <mergeCell ref="A223:A225"/>
    <mergeCell ref="B224:B225"/>
    <mergeCell ref="A220:A222"/>
    <mergeCell ref="A226:A473"/>
    <mergeCell ref="B272:B273"/>
    <mergeCell ref="A474:A495"/>
    <mergeCell ref="A85:A92"/>
    <mergeCell ref="B90:B92"/>
    <mergeCell ref="B176:B180"/>
    <mergeCell ref="B104:B108"/>
    <mergeCell ref="A175:A180"/>
    <mergeCell ref="B423:B424"/>
    <mergeCell ref="B229:B271"/>
    <mergeCell ref="B198:B212"/>
    <mergeCell ref="B45:B62"/>
    <mergeCell ref="B96:B103"/>
    <mergeCell ref="B37:B39"/>
    <mergeCell ref="B135:B141"/>
    <mergeCell ref="B142:B143"/>
    <mergeCell ref="B163:B174"/>
    <mergeCell ref="B144:B162"/>
    <mergeCell ref="B308:B309"/>
    <mergeCell ref="B274:B307"/>
    <mergeCell ref="B310:B311"/>
    <mergeCell ref="B312:B348"/>
    <mergeCell ref="B427:B440"/>
    <mergeCell ref="B482:B492"/>
    <mergeCell ref="B470:B473"/>
    <mergeCell ref="B349:B359"/>
    <mergeCell ref="B382:B418"/>
    <mergeCell ref="B375:B381"/>
    <mergeCell ref="B493:B495"/>
    <mergeCell ref="B441:B453"/>
    <mergeCell ref="B454:B465"/>
    <mergeCell ref="B477:B481"/>
    <mergeCell ref="B524:B528"/>
    <mergeCell ref="B736:B738"/>
    <mergeCell ref="B661:B670"/>
    <mergeCell ref="B522:B523"/>
    <mergeCell ref="B572:B586"/>
    <mergeCell ref="B622:B641"/>
    <mergeCell ref="B686:B687"/>
    <mergeCell ref="B671:B685"/>
    <mergeCell ref="B587:B591"/>
    <mergeCell ref="B553:B554"/>
    <mergeCell ref="B497:B498"/>
    <mergeCell ref="B9:B23"/>
    <mergeCell ref="B475:B476"/>
    <mergeCell ref="B419:B422"/>
    <mergeCell ref="B360:B363"/>
    <mergeCell ref="B425:B426"/>
    <mergeCell ref="A5:A32"/>
    <mergeCell ref="B26:B32"/>
    <mergeCell ref="B24:B25"/>
    <mergeCell ref="B68:B70"/>
    <mergeCell ref="B109:B134"/>
    <mergeCell ref="A33:A63"/>
    <mergeCell ref="A64:A84"/>
    <mergeCell ref="B71:B84"/>
    <mergeCell ref="B40:B44"/>
    <mergeCell ref="B88:B89"/>
    <mergeCell ref="A657:A723"/>
    <mergeCell ref="B708:B714"/>
    <mergeCell ref="A742:A751"/>
    <mergeCell ref="B742:B751"/>
    <mergeCell ref="B646:B651"/>
    <mergeCell ref="B655:B656"/>
    <mergeCell ref="B688:B691"/>
    <mergeCell ref="B715:B723"/>
    <mergeCell ref="A725:A740"/>
    <mergeCell ref="B729:B735"/>
    <mergeCell ref="B755:B778"/>
    <mergeCell ref="A752:A802"/>
    <mergeCell ref="A496:A591"/>
    <mergeCell ref="B515:B519"/>
    <mergeCell ref="B642:B645"/>
    <mergeCell ref="B499:B513"/>
    <mergeCell ref="B520:B521"/>
    <mergeCell ref="A605:A656"/>
    <mergeCell ref="A594:A604"/>
    <mergeCell ref="B606:B621"/>
    <mergeCell ref="B812:C812"/>
    <mergeCell ref="B695:B697"/>
    <mergeCell ref="B602:B604"/>
    <mergeCell ref="B531:B552"/>
    <mergeCell ref="B555:B569"/>
    <mergeCell ref="B595:B601"/>
    <mergeCell ref="B786:B802"/>
    <mergeCell ref="B698:B707"/>
    <mergeCell ref="B781:B785"/>
    <mergeCell ref="B739:B740"/>
  </mergeCells>
  <printOptions/>
  <pageMargins left="0.31496062992125984" right="0.35433070866141736" top="0.984251968503937" bottom="0.5905511811023623" header="0.5118110236220472" footer="0.7086614173228347"/>
  <pageSetup horizontalDpi="600" verticalDpi="600" orientation="portrait" paperSize="9" r:id="rId1"/>
  <headerFooter>
    <oddHeader>&amp;L   Zał. Nr 1 do sprawozdania z wykonania budżetu gminy  JEZIORANY za rok 2018-WYDATKI BUDŻETOWE  &amp;C&amp;P&amp;R&amp;P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kolibowska</cp:lastModifiedBy>
  <cp:lastPrinted>2019-03-22T19:16:08Z</cp:lastPrinted>
  <dcterms:created xsi:type="dcterms:W3CDTF">2008-03-18T08:20:37Z</dcterms:created>
  <dcterms:modified xsi:type="dcterms:W3CDTF">2019-04-03T11:51:18Z</dcterms:modified>
  <cp:category/>
  <cp:version/>
  <cp:contentType/>
  <cp:contentStatus/>
</cp:coreProperties>
</file>