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wyd.majątkowe" sheetId="1" r:id="rId1"/>
  </sheets>
  <definedNames/>
  <calcPr fullCalcOnLoad="1"/>
</workbook>
</file>

<file path=xl/sharedStrings.xml><?xml version="1.0" encoding="utf-8"?>
<sst xmlns="http://schemas.openxmlformats.org/spreadsheetml/2006/main" count="207" uniqueCount="148">
  <si>
    <t>Dział</t>
  </si>
  <si>
    <t>Rozdz</t>
  </si>
  <si>
    <t>§**</t>
  </si>
  <si>
    <t>010</t>
  </si>
  <si>
    <t>01010</t>
  </si>
  <si>
    <t>Infrastruktura wodociągowa i sanitacyjna wsi</t>
  </si>
  <si>
    <t xml:space="preserve">Wydatki inwestycyjne jednostek budzetowych </t>
  </si>
  <si>
    <t>Gospodarka gruntami i nieruchomościami</t>
  </si>
  <si>
    <t xml:space="preserve">Budowa budynku mieszkalnego z 30 lokalami socjalnymi w J-nach </t>
  </si>
  <si>
    <t>Ochotnicze straże pożarne</t>
  </si>
  <si>
    <t>Gospodarka ściekowa i ochrona wód</t>
  </si>
  <si>
    <t xml:space="preserve">Wydatki inwestycyjne jednostek i zakładów budżetowych </t>
  </si>
  <si>
    <t xml:space="preserve">Wydatki inwestycyjne jednostek budżetowych </t>
  </si>
  <si>
    <t>Zakupy inwestycyjne jednostek i zakładów budżetowych</t>
  </si>
  <si>
    <t>Drogi publiczne i gminne</t>
  </si>
  <si>
    <t>Wydatki na zakupy inwestycyjne jednostek i zakładów budżetowych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</si>
  <si>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</si>
  <si>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</si>
  <si>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</si>
  <si>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</si>
  <si>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</si>
  <si>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</si>
  <si>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Zakupy inwestycyjne jednostek budżetowych</t>
  </si>
  <si>
    <t>Domy i ośrodki kultury, świetlice i kluby</t>
  </si>
  <si>
    <t xml:space="preserve">OŚWIATA I WYCHOWANIE </t>
  </si>
  <si>
    <t>Szkoły podstawowe</t>
  </si>
  <si>
    <t xml:space="preserve">Wydatki inwestycyjne jednostek i zakładów  budżetowych </t>
  </si>
  <si>
    <t xml:space="preserve">porzadkowanie gospodarki wodno-ściekowej w zlewni rzeki Symsarny-wschód gminy Jeziorany </t>
  </si>
  <si>
    <t>Zakupy inwestycyjne jednostek i zakladów budzetowych</t>
  </si>
  <si>
    <t>Plan po zmianach</t>
  </si>
  <si>
    <t>Nazwa zadania inwestycyjnego</t>
  </si>
  <si>
    <t>% wskaźnik 9:8</t>
  </si>
  <si>
    <t>% wskaźnik 9:6</t>
  </si>
  <si>
    <t>Dotacje celowe z budżetu na finansowanie lub dofinansowanie kosztów realizacji inwestycji i zakupów inwestycyjnych innych jednostek sektora finansów publicznych</t>
  </si>
  <si>
    <t>Inwestycje</t>
  </si>
  <si>
    <t>Pozostałe wydatki majątkowe</t>
  </si>
  <si>
    <t>ROLNICTWO I ŁOWIECTWO</t>
  </si>
  <si>
    <t>TRANSPORT I ŁĄCZNOŚĆ</t>
  </si>
  <si>
    <t>GOSPODARKA MIESZKANIOWA</t>
  </si>
  <si>
    <t xml:space="preserve">GOSPODARKA KOMUNALNA I OCHRONA ŚRODOWISKA </t>
  </si>
  <si>
    <t>KULTURA I OCHRONA DZIEDZICTWA  NARODOWEGO</t>
  </si>
  <si>
    <t>KULTURA FIZYCZNA I SPORT</t>
  </si>
  <si>
    <t xml:space="preserve">WYDATKI OGÓŁEM </t>
  </si>
  <si>
    <t>%  wskaźnik  wydatków majątkowych do wydatków ogółem</t>
  </si>
  <si>
    <t>Budowa sieci wodociągowej w Studziance</t>
  </si>
  <si>
    <t>Modernizacja lokalu przy ul. Pieniężnego</t>
  </si>
  <si>
    <t>Modernizacja (Dokumentacja 2007r.)  budynku MOKIS na OSP</t>
  </si>
  <si>
    <t>Budowa kanalizacji sanitarnej i oczyszczalni ścieków we Franknowie</t>
  </si>
  <si>
    <t>Budowa kanalizacji sanitarnej i oczyszczalni ścieków w Radostowie</t>
  </si>
  <si>
    <t>Budowa sieci wodociagowej Kramarzewo</t>
  </si>
  <si>
    <t>Przebudowa ul.Parchimowicza i Barczewska</t>
  </si>
  <si>
    <t>Przebudowa drogi gminnej ul.Polna,Kasztanowa</t>
  </si>
  <si>
    <t>Adaptacja byłego budynku Internatu przy ul. Kajki 11 na mieszkania</t>
  </si>
  <si>
    <t xml:space="preserve">Wykup nieruchomości </t>
  </si>
  <si>
    <t>Gospodarka odpadami</t>
  </si>
  <si>
    <t>Ochrona powietrza atmosferycznego i klimatu</t>
  </si>
  <si>
    <t>Budowa systemu ciepłowniczego z kotłownią na biomasę</t>
  </si>
  <si>
    <t>Wydatki na zakup i objęcie akcji,wniesienie wkładów do spółek prawa handlowego</t>
  </si>
  <si>
    <t>Zobowiązania</t>
  </si>
  <si>
    <t>wydatki niewykonane</t>
  </si>
  <si>
    <t>źródło pokrycia:dotacje i inne środki</t>
  </si>
  <si>
    <t>Razem  wydatki MAJĄTKOWE</t>
  </si>
  <si>
    <t>Drogi wojewódzkie</t>
  </si>
  <si>
    <t>Przebudowa chodników w Jezioranach ul. Kajki - rozbiórka starych i ułożenie nawierzchni z bruku klinkierowego</t>
  </si>
  <si>
    <t>Budowa chodnika w Radostowie</t>
  </si>
  <si>
    <t>Rewitalizacja Jezioran</t>
  </si>
  <si>
    <t>Gimnazja</t>
  </si>
  <si>
    <t>Przebudowa kanalizacj deszczowej w ciagu ul. Kajki</t>
  </si>
  <si>
    <t>Obiekty sportowe</t>
  </si>
  <si>
    <t>Pozostała działalnosć</t>
  </si>
  <si>
    <t>Ciag rekreacyjno - spacerowy za UM-FOSA</t>
  </si>
  <si>
    <t>Odbudowa więźby dachowej budynku Kajki 56</t>
  </si>
  <si>
    <t>Budowa obwodnicy Jezioran</t>
  </si>
  <si>
    <t>Wykonanie 2010</t>
  </si>
  <si>
    <t>Budowa sieci wodociagowej Modliny Franknowo</t>
  </si>
  <si>
    <t>Przebudowa drogi w Dercu</t>
  </si>
  <si>
    <t>Przebudowa ul. Konopnickiej</t>
  </si>
  <si>
    <t>Rozbiórka i uporządkowanie budynku magazynu przy ul. Koscielnej</t>
  </si>
  <si>
    <t>Budowa placu zabaw w miejscowości Potryty</t>
  </si>
  <si>
    <t>Plac zabaw w Radostowie</t>
  </si>
  <si>
    <t>Zakup samochodu pożarniczego dla OSP Jeziorany</t>
  </si>
  <si>
    <t xml:space="preserve">Budowa kanalizacji Krokowo-Lekity-Jeziorany </t>
  </si>
  <si>
    <t>Modernizacja budynku Kina na MOK</t>
  </si>
  <si>
    <t>Budowa i wyposażenie boiska w Potrytach</t>
  </si>
  <si>
    <t>Budowa i wyposazenie boiska w Radostowie</t>
  </si>
  <si>
    <t>Modernizacja świetlic Franknowo, Żardenioki, Studnica</t>
  </si>
  <si>
    <t>Wymiana pomp głębinowych wraz z rurami w Studziance</t>
  </si>
  <si>
    <t>Wymiana pompy głębinowej ZWIK</t>
  </si>
  <si>
    <t>Wymiana przyłączy wodociągowych w gminie Jeziorany</t>
  </si>
  <si>
    <t>Przebudowa drogi gminnej Kikity Tejstymy</t>
  </si>
  <si>
    <t>Budowa nowych wiat przystankowych Radostowo, Franknowo, Ustnik, Kalis, Studnica</t>
  </si>
  <si>
    <t>Koncepcja rewaloryzacji śródmieścia</t>
  </si>
  <si>
    <t>Wykonanie dokumentacji na stworzenie 2 lokali w budynku Kajki 56  z przeznaczeniam na sprzedaż</t>
  </si>
  <si>
    <t>Zakup przyczepy kempingowej</t>
  </si>
  <si>
    <t xml:space="preserve">Zakup lekkiego bojowego samochodu pożarniczego dla OSP Radostowo </t>
  </si>
  <si>
    <t>Zakup pieca dla SP Franknowo</t>
  </si>
  <si>
    <t>Budowa ogrodzenia</t>
  </si>
  <si>
    <t>Wymiana sieci kanalizacji deszczowej ul. Mostowa</t>
  </si>
  <si>
    <t>Odszkodowanie za sieć burzową Pan Kowalczyk</t>
  </si>
  <si>
    <t>Budowa kanalizacji Tłokowo</t>
  </si>
  <si>
    <t>Wymiana przyłączy wodociagowych w mieście</t>
  </si>
  <si>
    <t>Wykup sieci wodociągowych Lielbriedis</t>
  </si>
  <si>
    <t xml:space="preserve">Odwodnienie cmentarza komunalnego </t>
  </si>
  <si>
    <t>Budowa wiaty rekreacyjnej typu "Grzybek" w msc. Tłokowo</t>
  </si>
  <si>
    <t>Szkoły zawodowe</t>
  </si>
  <si>
    <t>Rozbudowa i wyposażenie w sprzęt i pomoce dydaktyczne i naukowe</t>
  </si>
  <si>
    <t>Modernizacja świetlicy Kikity</t>
  </si>
  <si>
    <t>Budowa świetlicy Kiersztanowo</t>
  </si>
  <si>
    <t>Zakup wyposażenia dla MOK w  Jezioranach</t>
  </si>
  <si>
    <t>Przebudowa ul. Wolności ZOGJO</t>
  </si>
  <si>
    <t>Plan z Uchwały Rady 2011</t>
  </si>
  <si>
    <t>Wykonanie 2011</t>
  </si>
  <si>
    <t>Budowa sieci wodociagowej Frączki Studzianka</t>
  </si>
  <si>
    <t>Wydatki za zakupy inwestycyjne</t>
  </si>
  <si>
    <t>Wykup sieci wodociagowych P. K Derc</t>
  </si>
  <si>
    <t>Przebudowa drogi gminnej Polkajmy Bartniki</t>
  </si>
  <si>
    <t>POZOSTAŁE ZADANIA W ZAKRESIE POLITYKI SPOŁECZNEJ</t>
  </si>
  <si>
    <t>Wydatki na zakupy inwestycyjne jednostek budżetowych</t>
  </si>
  <si>
    <t>Zakup kopiarki</t>
  </si>
  <si>
    <t>Budowa sieci kanalizacji sanitarnej i deszczowej w ul. Parchimowicza</t>
  </si>
  <si>
    <t>Budowa sieci kanalizacji sanitarnej grawitacyjnej i tłocznej wraz z przepompownia i studnią rozprężną odcinek Wójtówko przepompownia scieków Kalis zbiornik bezodpływowy w tym ANR 402.800</t>
  </si>
  <si>
    <t>Budowa i wyposażenie boiska w Wójtówku</t>
  </si>
  <si>
    <t>Budowa i wyposażenie boiska w Jezioranach</t>
  </si>
  <si>
    <t>wykup sieci wopdociagowych</t>
  </si>
  <si>
    <t>Wykonanie instalacji wod kan i co w świetlicy w Kiersztanowie</t>
  </si>
  <si>
    <t>Zasilenie i oprzyrządowanie pompowni ścieków w Wójtówce</t>
  </si>
  <si>
    <t>01095</t>
  </si>
  <si>
    <t>Renowacja i wyposażenie placu zabaw w Dercu</t>
  </si>
  <si>
    <t>Uzbrojenie komina dymowego w kotłowni przy ul. Siekiewicza</t>
  </si>
  <si>
    <t>Przebudowa placu przy MOK</t>
  </si>
  <si>
    <t>Budowa ogrodzenia placu zabaw w Miejskiej Wsi</t>
  </si>
  <si>
    <t>przerobienie pionu co w budynku komunalnym po Przedszkolu</t>
  </si>
  <si>
    <t>Założenie centralnego ogrzewania w OSP Wójtówko</t>
  </si>
  <si>
    <t>Budowa systemu teleinformatycznego E-PRZEDSIĘBIORCA</t>
  </si>
  <si>
    <t>Budowa kanalizacji sanitarnej w rejonie ul. Polnej i Kasztanowej</t>
  </si>
  <si>
    <t>Program zagospodarowania osadu pochodzącego z oczyszczalni ścieków</t>
  </si>
  <si>
    <t>BIBLIOTEKI</t>
  </si>
  <si>
    <t>Modernizcja dachu i schodów</t>
  </si>
  <si>
    <t>Budowa kotłowni na biomasę w miejscowości Jeziorany</t>
  </si>
  <si>
    <t>Przebudowa zjazdu do ZADM w Jezioranach przy ul. Konopnickiej 2a</t>
  </si>
  <si>
    <t>Wykonanie obróbek dachowych w lokalu mieszkalnym w Kramarzewie po byłej zlewni mleka</t>
  </si>
  <si>
    <t xml:space="preserve">źródło pokrycia: środki własne </t>
  </si>
  <si>
    <t>Budowa i wyposazenie boiska w R</t>
  </si>
  <si>
    <t>Budowa i wyposażenie boiska w Wó</t>
  </si>
  <si>
    <t>Budowa i wyposażenie boiska w J</t>
  </si>
  <si>
    <t>Ogółem,w tym :</t>
  </si>
  <si>
    <t>Budowa i wyposażenie boiska w Potr</t>
  </si>
  <si>
    <t>Roboty inwestycyjne w świetlicy w Studziance i Piszewie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</si>
</sst>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vertical="top"/>
    </xf>
    <xf numFmtId="1" fontId="1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9" fillId="0" borderId="12" xfId="0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3" fontId="8" fillId="0" borderId="13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/>
    </xf>
    <xf numFmtId="0" fontId="8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vertical="top" wrapText="1"/>
    </xf>
    <xf numFmtId="4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9" fillId="0" borderId="13" xfId="0" applyNumberFormat="1" applyFont="1" applyBorder="1" applyAlignment="1">
      <alignment vertical="top" wrapText="1"/>
    </xf>
    <xf numFmtId="4" fontId="11" fillId="0" borderId="12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vertical="top"/>
    </xf>
    <xf numFmtId="4" fontId="8" fillId="0" borderId="12" xfId="0" applyNumberFormat="1" applyFont="1" applyFill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vertical="top" wrapText="1"/>
    </xf>
    <xf numFmtId="4" fontId="8" fillId="0" borderId="14" xfId="0" applyNumberFormat="1" applyFont="1" applyBorder="1" applyAlignment="1">
      <alignment vertical="top"/>
    </xf>
    <xf numFmtId="4" fontId="11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3" fontId="9" fillId="0" borderId="13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3" fontId="8" fillId="0" borderId="12" xfId="0" applyNumberFormat="1" applyFont="1" applyBorder="1" applyAlignment="1">
      <alignment vertical="top"/>
    </xf>
    <xf numFmtId="3" fontId="8" fillId="0" borderId="0" xfId="0" applyNumberFormat="1" applyFont="1" applyAlignment="1">
      <alignment vertical="top" wrapText="1"/>
    </xf>
    <xf numFmtId="3" fontId="8" fillId="0" borderId="14" xfId="0" applyNumberFormat="1" applyFont="1" applyBorder="1" applyAlignment="1">
      <alignment vertical="top"/>
    </xf>
    <xf numFmtId="3" fontId="8" fillId="0" borderId="12" xfId="0" applyNumberFormat="1" applyFont="1" applyBorder="1" applyAlignment="1">
      <alignment vertical="top" wrapText="1"/>
    </xf>
    <xf numFmtId="1" fontId="9" fillId="0" borderId="12" xfId="0" applyNumberFormat="1" applyFont="1" applyFill="1" applyBorder="1" applyAlignment="1">
      <alignment vertical="top"/>
    </xf>
    <xf numFmtId="1" fontId="8" fillId="0" borderId="12" xfId="0" applyNumberFormat="1" applyFont="1" applyFill="1" applyBorder="1" applyAlignment="1">
      <alignment vertical="top"/>
    </xf>
    <xf numFmtId="4" fontId="12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 vertical="top"/>
    </xf>
    <xf numFmtId="4" fontId="10" fillId="0" borderId="14" xfId="0" applyNumberFormat="1" applyFont="1" applyBorder="1" applyAlignment="1">
      <alignment/>
    </xf>
    <xf numFmtId="4" fontId="10" fillId="0" borderId="0" xfId="0" applyNumberFormat="1" applyFont="1" applyAlignment="1">
      <alignment wrapText="1"/>
    </xf>
    <xf numFmtId="4" fontId="8" fillId="0" borderId="13" xfId="0" applyNumberFormat="1" applyFont="1" applyFill="1" applyBorder="1" applyAlignment="1">
      <alignment vertical="top"/>
    </xf>
    <xf numFmtId="0" fontId="11" fillId="0" borderId="15" xfId="0" applyFont="1" applyBorder="1" applyAlignment="1">
      <alignment vertical="top"/>
    </xf>
    <xf numFmtId="4" fontId="9" fillId="0" borderId="14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4" fontId="11" fillId="0" borderId="12" xfId="0" applyNumberFormat="1" applyFont="1" applyFill="1" applyBorder="1" applyAlignment="1">
      <alignment vertical="top"/>
    </xf>
    <xf numFmtId="4" fontId="11" fillId="0" borderId="12" xfId="0" applyNumberFormat="1" applyFont="1" applyFill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10" fillId="0" borderId="12" xfId="0" applyNumberFormat="1" applyFont="1" applyFill="1" applyBorder="1" applyAlignment="1">
      <alignment vertical="top"/>
    </xf>
    <xf numFmtId="4" fontId="8" fillId="0" borderId="13" xfId="0" applyNumberFormat="1" applyFont="1" applyBorder="1" applyAlignment="1">
      <alignment vertical="top"/>
    </xf>
    <xf numFmtId="0" fontId="0" fillId="0" borderId="15" xfId="0" applyBorder="1" applyAlignment="1">
      <alignment vertical="top"/>
    </xf>
    <xf numFmtId="0" fontId="11" fillId="0" borderId="16" xfId="0" applyFont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4" fillId="0" borderId="0" xfId="0" applyFont="1" applyAlignment="1">
      <alignment/>
    </xf>
    <xf numFmtId="0" fontId="9" fillId="0" borderId="15" xfId="0" applyFont="1" applyBorder="1" applyAlignment="1">
      <alignment vertical="top" wrapText="1"/>
    </xf>
    <xf numFmtId="4" fontId="13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0" fontId="8" fillId="0" borderId="12" xfId="52" applyFont="1" applyBorder="1" applyAlignment="1">
      <alignment horizontal="left" vertical="top" wrapText="1"/>
      <protection/>
    </xf>
    <xf numFmtId="0" fontId="1" fillId="0" borderId="12" xfId="0" applyFont="1" applyBorder="1" applyAlignment="1">
      <alignment vertical="top" wrapText="1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vertical="top"/>
    </xf>
    <xf numFmtId="4" fontId="0" fillId="0" borderId="0" xfId="0" applyNumberFormat="1" applyBorder="1" applyAlignment="1">
      <alignment/>
    </xf>
    <xf numFmtId="4" fontId="2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3" fontId="0" fillId="0" borderId="12" xfId="0" applyNumberFormat="1" applyBorder="1" applyAlignment="1">
      <alignment/>
    </xf>
    <xf numFmtId="0" fontId="16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9" fillId="0" borderId="14" xfId="0" applyNumberFormat="1" applyFont="1" applyFill="1" applyBorder="1" applyAlignment="1">
      <alignment vertical="top"/>
    </xf>
    <xf numFmtId="0" fontId="10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9" fillId="0" borderId="14" xfId="0" applyNumberFormat="1" applyFont="1" applyBorder="1" applyAlignment="1">
      <alignment vertical="top"/>
    </xf>
    <xf numFmtId="0" fontId="9" fillId="0" borderId="16" xfId="0" applyNumberFormat="1" applyFont="1" applyBorder="1" applyAlignment="1">
      <alignment vertical="top"/>
    </xf>
    <xf numFmtId="0" fontId="9" fillId="0" borderId="16" xfId="0" applyNumberFormat="1" applyFont="1" applyFill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9" fillId="0" borderId="15" xfId="0" applyNumberFormat="1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9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49" fontId="9" fillId="0" borderId="14" xfId="0" applyNumberFormat="1" applyFont="1" applyFill="1" applyBorder="1" applyAlignment="1">
      <alignment horizontal="right" vertical="top"/>
    </xf>
    <xf numFmtId="49" fontId="2" fillId="0" borderId="14" xfId="0" applyNumberFormat="1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/>
    </xf>
    <xf numFmtId="0" fontId="9" fillId="0" borderId="14" xfId="0" applyNumberFormat="1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9" fillId="0" borderId="16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16" xfId="0" applyFont="1" applyBorder="1" applyAlignment="1">
      <alignment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5"/>
  <sheetViews>
    <sheetView tabSelected="1" zoomScalePageLayoutView="0" workbookViewId="0" topLeftCell="B166">
      <selection activeCell="D163" sqref="D163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6.125" style="0" customWidth="1"/>
    <col min="4" max="4" width="25.00390625" style="0" customWidth="1"/>
    <col min="5" max="5" width="11.125" style="13" customWidth="1"/>
    <col min="6" max="6" width="10.875" style="0" customWidth="1"/>
    <col min="7" max="7" width="11.00390625" style="0" customWidth="1"/>
    <col min="8" max="8" width="10.625" style="13" customWidth="1"/>
    <col min="9" max="9" width="5.625" style="29" customWidth="1"/>
    <col min="10" max="10" width="5.25390625" style="29" customWidth="1"/>
    <col min="11" max="11" width="5.00390625" style="0" hidden="1" customWidth="1"/>
    <col min="12" max="12" width="8.625" style="13" customWidth="1"/>
    <col min="13" max="13" width="10.00390625" style="0" bestFit="1" customWidth="1"/>
    <col min="14" max="14" width="10.00390625" style="0" customWidth="1"/>
    <col min="15" max="15" width="11.00390625" style="0" customWidth="1"/>
  </cols>
  <sheetData>
    <row r="1" spans="1:14" ht="12.75">
      <c r="A1" s="1"/>
      <c r="B1" s="1"/>
      <c r="C1" s="1"/>
      <c r="D1" s="2"/>
      <c r="E1" s="22"/>
      <c r="F1" s="148"/>
      <c r="G1" s="148"/>
      <c r="H1" s="148"/>
      <c r="I1" s="148"/>
      <c r="J1" s="148"/>
      <c r="K1" s="148"/>
      <c r="L1" s="115"/>
      <c r="M1" s="25"/>
      <c r="N1" s="25"/>
    </row>
    <row r="2" spans="1:14" ht="12.75">
      <c r="A2" s="3"/>
      <c r="B2" s="3"/>
      <c r="C2" s="3"/>
      <c r="D2" s="4"/>
      <c r="E2" s="23"/>
      <c r="F2" s="26"/>
      <c r="G2" s="148"/>
      <c r="H2" s="148"/>
      <c r="I2" s="148"/>
      <c r="J2" s="148"/>
      <c r="K2" s="11"/>
      <c r="L2" s="115"/>
      <c r="M2" s="25"/>
      <c r="N2" s="25"/>
    </row>
    <row r="3" spans="1:15" ht="74.25" customHeight="1">
      <c r="A3" s="6" t="s">
        <v>0</v>
      </c>
      <c r="B3" s="6" t="s">
        <v>1</v>
      </c>
      <c r="C3" s="6" t="s">
        <v>2</v>
      </c>
      <c r="D3" s="5" t="s">
        <v>30</v>
      </c>
      <c r="E3" s="18" t="s">
        <v>73</v>
      </c>
      <c r="F3" s="7" t="s">
        <v>110</v>
      </c>
      <c r="G3" s="7" t="s">
        <v>29</v>
      </c>
      <c r="H3" s="18" t="s">
        <v>111</v>
      </c>
      <c r="I3" s="102" t="s">
        <v>31</v>
      </c>
      <c r="J3" s="28" t="s">
        <v>32</v>
      </c>
      <c r="K3" s="24"/>
      <c r="L3" s="116" t="s">
        <v>58</v>
      </c>
      <c r="M3" s="27" t="s">
        <v>60</v>
      </c>
      <c r="N3" s="27" t="s">
        <v>141</v>
      </c>
      <c r="O3" s="119" t="s">
        <v>59</v>
      </c>
    </row>
    <row r="4" spans="1:15" ht="12.75">
      <c r="A4" s="10">
        <v>2</v>
      </c>
      <c r="B4" s="10">
        <v>3</v>
      </c>
      <c r="C4" s="10">
        <v>4</v>
      </c>
      <c r="D4" s="9">
        <v>5</v>
      </c>
      <c r="E4" s="17">
        <v>6</v>
      </c>
      <c r="F4" s="8">
        <v>7</v>
      </c>
      <c r="G4" s="8">
        <v>8</v>
      </c>
      <c r="H4" s="17">
        <v>9</v>
      </c>
      <c r="I4" s="17">
        <v>10</v>
      </c>
      <c r="J4" s="17">
        <v>11</v>
      </c>
      <c r="K4" s="21"/>
      <c r="L4" s="118">
        <v>12</v>
      </c>
      <c r="M4" s="20">
        <v>13</v>
      </c>
      <c r="N4" s="20">
        <v>14</v>
      </c>
      <c r="O4" s="88">
        <v>15</v>
      </c>
    </row>
    <row r="5" spans="1:15" s="15" customFormat="1" ht="12.75">
      <c r="A5" s="154" t="s">
        <v>3</v>
      </c>
      <c r="B5" s="33"/>
      <c r="C5" s="33"/>
      <c r="D5" s="30" t="s">
        <v>36</v>
      </c>
      <c r="E5" s="31">
        <f>E6+E20</f>
        <v>509634.24000000005</v>
      </c>
      <c r="F5" s="31">
        <f aca="true" t="shared" si="0" ref="F5:N5">F6+F20</f>
        <v>214250</v>
      </c>
      <c r="G5" s="31">
        <f t="shared" si="0"/>
        <v>15540</v>
      </c>
      <c r="H5" s="31">
        <f t="shared" si="0"/>
        <v>15127.7</v>
      </c>
      <c r="I5" s="75">
        <f aca="true" t="shared" si="1" ref="I5:I24">(H5/G5)*100</f>
        <v>97.34684684684684</v>
      </c>
      <c r="J5" s="31">
        <f t="shared" si="0"/>
        <v>0.09732586391347475</v>
      </c>
      <c r="K5" s="31">
        <f t="shared" si="0"/>
        <v>0</v>
      </c>
      <c r="L5" s="31">
        <f t="shared" si="0"/>
        <v>0</v>
      </c>
      <c r="M5" s="31">
        <f t="shared" si="0"/>
        <v>7314</v>
      </c>
      <c r="N5" s="31">
        <f t="shared" si="0"/>
        <v>7813.7</v>
      </c>
      <c r="O5" s="90">
        <f>G5-(H5-L5)</f>
        <v>412.2999999999993</v>
      </c>
    </row>
    <row r="6" spans="1:15" ht="19.5" customHeight="1">
      <c r="A6" s="131"/>
      <c r="B6" s="158" t="s">
        <v>4</v>
      </c>
      <c r="C6" s="34"/>
      <c r="D6" s="35" t="s">
        <v>5</v>
      </c>
      <c r="E6" s="36">
        <f>E7+E15+E18</f>
        <v>509634.24000000005</v>
      </c>
      <c r="F6" s="36">
        <f>F7+F15+F18</f>
        <v>214250</v>
      </c>
      <c r="G6" s="36">
        <f>G7+G15+G18</f>
        <v>3350</v>
      </c>
      <c r="H6" s="36">
        <f>H7+H15+H18</f>
        <v>3197.7</v>
      </c>
      <c r="I6" s="75">
        <f t="shared" si="1"/>
        <v>95.45373134328358</v>
      </c>
      <c r="J6" s="36">
        <f>J7+J15+J18</f>
        <v>0.09732586391347475</v>
      </c>
      <c r="K6" s="36">
        <f>K7+K15+K18</f>
        <v>0</v>
      </c>
      <c r="L6" s="36">
        <f>L7+L15+L18</f>
        <v>0</v>
      </c>
      <c r="M6" s="36">
        <f>M7+M15+M18</f>
        <v>0</v>
      </c>
      <c r="N6" s="36">
        <f>N7+N15+N18</f>
        <v>3197.7</v>
      </c>
      <c r="O6" s="89">
        <f>G6-(H6+L6)</f>
        <v>152.30000000000018</v>
      </c>
    </row>
    <row r="7" spans="1:15" s="14" customFormat="1" ht="20.25" customHeight="1">
      <c r="A7" s="131"/>
      <c r="B7" s="131"/>
      <c r="C7" s="159">
        <v>6050</v>
      </c>
      <c r="D7" s="35" t="s">
        <v>12</v>
      </c>
      <c r="E7" s="36">
        <f>E11+E12+E10+E8+E9+E13+E14</f>
        <v>269634.24000000005</v>
      </c>
      <c r="F7" s="36">
        <f aca="true" t="shared" si="2" ref="F7:M7">F11+F12+F10+F8+F9+F13+F14</f>
        <v>202250</v>
      </c>
      <c r="G7" s="36">
        <f>G11+G12+G10+G8+G9+G13+G14</f>
        <v>3350</v>
      </c>
      <c r="H7" s="36">
        <f t="shared" si="2"/>
        <v>3197.7</v>
      </c>
      <c r="I7" s="75">
        <f t="shared" si="1"/>
        <v>95.45373134328358</v>
      </c>
      <c r="J7" s="36">
        <f t="shared" si="2"/>
        <v>0.09732586391347475</v>
      </c>
      <c r="K7" s="36">
        <f t="shared" si="2"/>
        <v>0</v>
      </c>
      <c r="L7" s="36">
        <f t="shared" si="2"/>
        <v>0</v>
      </c>
      <c r="M7" s="36">
        <f t="shared" si="2"/>
        <v>0</v>
      </c>
      <c r="N7" s="36">
        <f>N11+N12+N10+N8+N9+N13+N14</f>
        <v>3197.7</v>
      </c>
      <c r="O7" s="89">
        <f>G7-(H7+L7)</f>
        <v>152.30000000000018</v>
      </c>
    </row>
    <row r="8" spans="1:15" s="94" customFormat="1" ht="21" customHeight="1">
      <c r="A8" s="131"/>
      <c r="B8" s="131"/>
      <c r="C8" s="163"/>
      <c r="D8" s="42" t="s">
        <v>88</v>
      </c>
      <c r="E8" s="43">
        <v>4221.2</v>
      </c>
      <c r="F8" s="43"/>
      <c r="G8" s="43"/>
      <c r="H8" s="43"/>
      <c r="I8" s="75"/>
      <c r="J8" s="75"/>
      <c r="K8" s="97"/>
      <c r="L8" s="43"/>
      <c r="M8" s="43"/>
      <c r="N8" s="43"/>
      <c r="O8" s="96"/>
    </row>
    <row r="9" spans="1:15" s="94" customFormat="1" ht="24" customHeight="1">
      <c r="A9" s="131"/>
      <c r="B9" s="131"/>
      <c r="C9" s="163"/>
      <c r="D9" s="42" t="s">
        <v>86</v>
      </c>
      <c r="E9" s="43">
        <v>8257.97</v>
      </c>
      <c r="F9" s="43"/>
      <c r="G9" s="43"/>
      <c r="H9" s="43"/>
      <c r="I9" s="75"/>
      <c r="J9" s="75"/>
      <c r="K9" s="37"/>
      <c r="L9" s="63"/>
      <c r="M9" s="63"/>
      <c r="N9" s="63"/>
      <c r="O9" s="96"/>
    </row>
    <row r="10" spans="1:15" s="14" customFormat="1" ht="22.5">
      <c r="A10" s="131"/>
      <c r="B10" s="131"/>
      <c r="C10" s="163"/>
      <c r="D10" s="42" t="s">
        <v>49</v>
      </c>
      <c r="E10" s="43">
        <v>253529.73</v>
      </c>
      <c r="F10" s="43">
        <v>250</v>
      </c>
      <c r="G10" s="44">
        <v>250</v>
      </c>
      <c r="H10" s="44">
        <v>246.75</v>
      </c>
      <c r="I10" s="76">
        <f t="shared" si="1"/>
        <v>98.7</v>
      </c>
      <c r="J10" s="76">
        <f>(H10/E10)*100</f>
        <v>0.09732586391347475</v>
      </c>
      <c r="K10" s="40"/>
      <c r="L10" s="43"/>
      <c r="M10" s="36"/>
      <c r="N10" s="36">
        <v>246.75</v>
      </c>
      <c r="O10" s="89">
        <f aca="true" t="shared" si="3" ref="O10:O49">G10-(H10+L10)</f>
        <v>3.25</v>
      </c>
    </row>
    <row r="11" spans="1:15" s="12" customFormat="1" ht="22.5" customHeight="1">
      <c r="A11" s="131"/>
      <c r="B11" s="131"/>
      <c r="C11" s="160"/>
      <c r="D11" s="42" t="s">
        <v>112</v>
      </c>
      <c r="E11" s="43"/>
      <c r="F11" s="43">
        <v>200000</v>
      </c>
      <c r="G11" s="43">
        <v>100</v>
      </c>
      <c r="H11" s="43">
        <v>26.27</v>
      </c>
      <c r="I11" s="76">
        <f t="shared" si="1"/>
        <v>26.27</v>
      </c>
      <c r="J11" s="75"/>
      <c r="K11" s="37"/>
      <c r="L11" s="77"/>
      <c r="M11" s="45"/>
      <c r="N11" s="77">
        <v>26.27</v>
      </c>
      <c r="O11" s="89">
        <f t="shared" si="3"/>
        <v>73.73</v>
      </c>
    </row>
    <row r="12" spans="1:15" s="12" customFormat="1" ht="21" customHeight="1">
      <c r="A12" s="131"/>
      <c r="B12" s="131"/>
      <c r="C12" s="160"/>
      <c r="D12" s="42" t="s">
        <v>74</v>
      </c>
      <c r="E12" s="43"/>
      <c r="F12" s="43">
        <v>2000</v>
      </c>
      <c r="G12" s="43"/>
      <c r="H12" s="43"/>
      <c r="I12" s="76"/>
      <c r="J12" s="75"/>
      <c r="K12" s="37"/>
      <c r="L12" s="77"/>
      <c r="M12" s="45"/>
      <c r="N12" s="77"/>
      <c r="O12" s="89">
        <f t="shared" si="3"/>
        <v>0</v>
      </c>
    </row>
    <row r="13" spans="1:15" s="12" customFormat="1" ht="11.25" customHeight="1">
      <c r="A13" s="131"/>
      <c r="B13" s="131"/>
      <c r="C13" s="161"/>
      <c r="D13" s="42" t="s">
        <v>87</v>
      </c>
      <c r="E13" s="43">
        <v>3625.34</v>
      </c>
      <c r="F13" s="43"/>
      <c r="G13" s="43"/>
      <c r="H13" s="43"/>
      <c r="I13" s="76"/>
      <c r="J13" s="75"/>
      <c r="K13" s="37"/>
      <c r="L13" s="77"/>
      <c r="M13" s="45"/>
      <c r="N13" s="77"/>
      <c r="O13" s="89"/>
    </row>
    <row r="14" spans="1:15" s="12" customFormat="1" ht="24.75" customHeight="1">
      <c r="A14" s="131"/>
      <c r="B14" s="131"/>
      <c r="C14" s="164"/>
      <c r="D14" s="42" t="s">
        <v>125</v>
      </c>
      <c r="E14" s="43"/>
      <c r="F14" s="43"/>
      <c r="G14" s="43">
        <v>3000</v>
      </c>
      <c r="H14" s="43">
        <v>2924.68</v>
      </c>
      <c r="I14" s="76">
        <f t="shared" si="1"/>
        <v>97.48933333333333</v>
      </c>
      <c r="J14" s="75"/>
      <c r="K14" s="37"/>
      <c r="L14" s="77"/>
      <c r="M14" s="45"/>
      <c r="N14" s="77">
        <v>2924.68</v>
      </c>
      <c r="O14" s="89"/>
    </row>
    <row r="15" spans="1:15" s="19" customFormat="1" ht="21" customHeight="1">
      <c r="A15" s="131"/>
      <c r="B15" s="131"/>
      <c r="C15" s="159">
        <v>6059</v>
      </c>
      <c r="D15" s="35" t="s">
        <v>12</v>
      </c>
      <c r="E15" s="36">
        <f>E16+E17</f>
        <v>240000</v>
      </c>
      <c r="F15" s="36">
        <f aca="true" t="shared" si="4" ref="F15:N15">F16+F17</f>
        <v>0</v>
      </c>
      <c r="G15" s="36">
        <f t="shared" si="4"/>
        <v>0</v>
      </c>
      <c r="H15" s="36">
        <f t="shared" si="4"/>
        <v>0</v>
      </c>
      <c r="I15" s="75"/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  <c r="N15" s="36">
        <f t="shared" si="4"/>
        <v>0</v>
      </c>
      <c r="O15" s="89">
        <f t="shared" si="3"/>
        <v>0</v>
      </c>
    </row>
    <row r="16" spans="1:15" s="12" customFormat="1" ht="21.75" customHeight="1">
      <c r="A16" s="131"/>
      <c r="B16" s="131"/>
      <c r="C16" s="160"/>
      <c r="D16" s="42" t="s">
        <v>44</v>
      </c>
      <c r="E16" s="43">
        <v>40000</v>
      </c>
      <c r="F16" s="43"/>
      <c r="G16" s="43"/>
      <c r="H16" s="43"/>
      <c r="I16" s="75"/>
      <c r="J16" s="75"/>
      <c r="K16" s="37"/>
      <c r="L16" s="77"/>
      <c r="M16" s="45"/>
      <c r="N16" s="77"/>
      <c r="O16" s="89">
        <f t="shared" si="3"/>
        <v>0</v>
      </c>
    </row>
    <row r="17" spans="1:15" s="12" customFormat="1" ht="20.25" customHeight="1">
      <c r="A17" s="131"/>
      <c r="B17" s="131"/>
      <c r="C17" s="161"/>
      <c r="D17" s="42" t="s">
        <v>49</v>
      </c>
      <c r="E17" s="43">
        <v>200000</v>
      </c>
      <c r="F17" s="43"/>
      <c r="G17" s="43"/>
      <c r="H17" s="43"/>
      <c r="I17" s="75"/>
      <c r="J17" s="75"/>
      <c r="K17" s="37"/>
      <c r="L17" s="77"/>
      <c r="M17" s="45"/>
      <c r="N17" s="77"/>
      <c r="O17" s="89"/>
    </row>
    <row r="18" spans="1:15" s="12" customFormat="1" ht="20.25" customHeight="1">
      <c r="A18" s="132"/>
      <c r="B18" s="132"/>
      <c r="C18" s="162">
        <v>6060</v>
      </c>
      <c r="D18" s="35" t="s">
        <v>113</v>
      </c>
      <c r="E18" s="36">
        <f>E19</f>
        <v>0</v>
      </c>
      <c r="F18" s="36">
        <f aca="true" t="shared" si="5" ref="F18:N18">F19</f>
        <v>12000</v>
      </c>
      <c r="G18" s="36">
        <f t="shared" si="5"/>
        <v>0</v>
      </c>
      <c r="H18" s="36">
        <f t="shared" si="5"/>
        <v>0</v>
      </c>
      <c r="I18" s="75"/>
      <c r="J18" s="36">
        <f t="shared" si="5"/>
        <v>0</v>
      </c>
      <c r="K18" s="36">
        <f t="shared" si="5"/>
        <v>0</v>
      </c>
      <c r="L18" s="36">
        <f t="shared" si="5"/>
        <v>0</v>
      </c>
      <c r="M18" s="36">
        <f t="shared" si="5"/>
        <v>0</v>
      </c>
      <c r="N18" s="36">
        <f t="shared" si="5"/>
        <v>0</v>
      </c>
      <c r="O18" s="91"/>
    </row>
    <row r="19" spans="1:15" s="12" customFormat="1" ht="25.5" customHeight="1">
      <c r="A19" s="132"/>
      <c r="B19" s="133"/>
      <c r="C19" s="162"/>
      <c r="D19" s="42" t="s">
        <v>114</v>
      </c>
      <c r="E19" s="43"/>
      <c r="F19" s="43">
        <v>12000</v>
      </c>
      <c r="G19" s="43"/>
      <c r="H19" s="43"/>
      <c r="I19" s="75"/>
      <c r="J19" s="75"/>
      <c r="K19" s="37"/>
      <c r="L19" s="77"/>
      <c r="M19" s="45"/>
      <c r="N19" s="77"/>
      <c r="O19" s="89"/>
    </row>
    <row r="20" spans="1:15" s="108" customFormat="1" ht="20.25" customHeight="1">
      <c r="A20" s="132"/>
      <c r="B20" s="155" t="s">
        <v>126</v>
      </c>
      <c r="C20" s="106"/>
      <c r="D20" s="35" t="s">
        <v>16</v>
      </c>
      <c r="E20" s="36">
        <f>E21+E23</f>
        <v>0</v>
      </c>
      <c r="F20" s="36">
        <f aca="true" t="shared" si="6" ref="F20:N20">F21+F23</f>
        <v>0</v>
      </c>
      <c r="G20" s="36">
        <f t="shared" si="6"/>
        <v>12190</v>
      </c>
      <c r="H20" s="36">
        <f t="shared" si="6"/>
        <v>11930</v>
      </c>
      <c r="I20" s="75">
        <f t="shared" si="1"/>
        <v>97.86710418375718</v>
      </c>
      <c r="J20" s="36">
        <f t="shared" si="6"/>
        <v>0</v>
      </c>
      <c r="K20" s="36">
        <f t="shared" si="6"/>
        <v>0</v>
      </c>
      <c r="L20" s="36">
        <f t="shared" si="6"/>
        <v>0</v>
      </c>
      <c r="M20" s="36">
        <f t="shared" si="6"/>
        <v>7314</v>
      </c>
      <c r="N20" s="36">
        <f t="shared" si="6"/>
        <v>4616</v>
      </c>
      <c r="O20" s="31"/>
    </row>
    <row r="21" spans="1:15" s="108" customFormat="1" ht="20.25" customHeight="1">
      <c r="A21" s="132"/>
      <c r="B21" s="142"/>
      <c r="C21" s="156">
        <v>6057</v>
      </c>
      <c r="D21" s="35" t="s">
        <v>12</v>
      </c>
      <c r="E21" s="36">
        <f>E22</f>
        <v>0</v>
      </c>
      <c r="F21" s="36">
        <f aca="true" t="shared" si="7" ref="F21:N21">F22</f>
        <v>0</v>
      </c>
      <c r="G21" s="36">
        <f t="shared" si="7"/>
        <v>7314</v>
      </c>
      <c r="H21" s="36">
        <f t="shared" si="7"/>
        <v>7314</v>
      </c>
      <c r="I21" s="75">
        <f t="shared" si="1"/>
        <v>100</v>
      </c>
      <c r="J21" s="36">
        <f t="shared" si="7"/>
        <v>0</v>
      </c>
      <c r="K21" s="36">
        <f t="shared" si="7"/>
        <v>0</v>
      </c>
      <c r="L21" s="36">
        <f t="shared" si="7"/>
        <v>0</v>
      </c>
      <c r="M21" s="36">
        <f t="shared" si="7"/>
        <v>7314</v>
      </c>
      <c r="N21" s="36">
        <f t="shared" si="7"/>
        <v>0</v>
      </c>
      <c r="O21" s="53"/>
    </row>
    <row r="22" spans="1:15" s="108" customFormat="1" ht="23.25" customHeight="1">
      <c r="A22" s="132"/>
      <c r="B22" s="142"/>
      <c r="C22" s="157"/>
      <c r="D22" s="109" t="s">
        <v>127</v>
      </c>
      <c r="E22" s="43"/>
      <c r="F22" s="43"/>
      <c r="G22" s="43">
        <v>7314</v>
      </c>
      <c r="H22" s="43">
        <v>7314</v>
      </c>
      <c r="I22" s="76">
        <f t="shared" si="1"/>
        <v>100</v>
      </c>
      <c r="J22" s="75"/>
      <c r="K22" s="37"/>
      <c r="L22" s="107"/>
      <c r="M22" s="107">
        <v>7314</v>
      </c>
      <c r="N22" s="107"/>
      <c r="O22" s="53"/>
    </row>
    <row r="23" spans="1:15" s="108" customFormat="1" ht="20.25" customHeight="1">
      <c r="A23" s="132"/>
      <c r="B23" s="142"/>
      <c r="C23" s="156">
        <v>6059</v>
      </c>
      <c r="D23" s="35" t="s">
        <v>12</v>
      </c>
      <c r="E23" s="36">
        <f>E24</f>
        <v>0</v>
      </c>
      <c r="F23" s="36">
        <f aca="true" t="shared" si="8" ref="F23:N23">F24</f>
        <v>0</v>
      </c>
      <c r="G23" s="36">
        <f t="shared" si="8"/>
        <v>4876</v>
      </c>
      <c r="H23" s="36">
        <f t="shared" si="8"/>
        <v>4616</v>
      </c>
      <c r="I23" s="75">
        <f t="shared" si="1"/>
        <v>94.66776045939295</v>
      </c>
      <c r="J23" s="76"/>
      <c r="K23" s="36">
        <f t="shared" si="8"/>
        <v>0</v>
      </c>
      <c r="L23" s="36">
        <f t="shared" si="8"/>
        <v>0</v>
      </c>
      <c r="M23" s="36">
        <f t="shared" si="8"/>
        <v>0</v>
      </c>
      <c r="N23" s="36">
        <f t="shared" si="8"/>
        <v>4616</v>
      </c>
      <c r="O23" s="53"/>
    </row>
    <row r="24" spans="1:15" s="108" customFormat="1" ht="23.25" customHeight="1">
      <c r="A24" s="133"/>
      <c r="B24" s="153"/>
      <c r="C24" s="157"/>
      <c r="D24" s="109" t="s">
        <v>127</v>
      </c>
      <c r="E24" s="43"/>
      <c r="F24" s="43"/>
      <c r="G24" s="43">
        <v>4876</v>
      </c>
      <c r="H24" s="43">
        <v>4616</v>
      </c>
      <c r="I24" s="76">
        <f t="shared" si="1"/>
        <v>94.66776045939295</v>
      </c>
      <c r="J24" s="76"/>
      <c r="K24" s="37"/>
      <c r="L24" s="107"/>
      <c r="M24" s="107"/>
      <c r="N24" s="107">
        <v>4616</v>
      </c>
      <c r="O24" s="53"/>
    </row>
    <row r="25" spans="1:15" s="15" customFormat="1" ht="12.75">
      <c r="A25" s="130">
        <v>600</v>
      </c>
      <c r="B25" s="48"/>
      <c r="C25" s="48"/>
      <c r="D25" s="49" t="s">
        <v>37</v>
      </c>
      <c r="E25" s="31">
        <f>E30+E26</f>
        <v>2353501.93</v>
      </c>
      <c r="F25" s="31">
        <f aca="true" t="shared" si="9" ref="F25:N25">F30+F26</f>
        <v>2227593</v>
      </c>
      <c r="G25" s="31">
        <f t="shared" si="9"/>
        <v>1963243</v>
      </c>
      <c r="H25" s="31">
        <f t="shared" si="9"/>
        <v>1957084.22</v>
      </c>
      <c r="I25" s="31">
        <f t="shared" si="9"/>
        <v>297.8587587861747</v>
      </c>
      <c r="J25" s="76">
        <f aca="true" t="shared" si="10" ref="J25:J32">(H25/E25)*100</f>
        <v>83.15626152896336</v>
      </c>
      <c r="K25" s="31">
        <f t="shared" si="9"/>
        <v>0</v>
      </c>
      <c r="L25" s="31">
        <f t="shared" si="9"/>
        <v>1507.16</v>
      </c>
      <c r="M25" s="31">
        <f t="shared" si="9"/>
        <v>744800</v>
      </c>
      <c r="N25" s="31">
        <f t="shared" si="9"/>
        <v>1211725.5999999999</v>
      </c>
      <c r="O25" s="90">
        <f t="shared" si="3"/>
        <v>4651.620000000112</v>
      </c>
    </row>
    <row r="26" spans="1:15" s="15" customFormat="1" ht="12.75">
      <c r="A26" s="140"/>
      <c r="B26" s="130">
        <v>60013</v>
      </c>
      <c r="C26" s="48"/>
      <c r="D26" s="49" t="s">
        <v>62</v>
      </c>
      <c r="E26" s="31">
        <f>E27</f>
        <v>707390.98</v>
      </c>
      <c r="F26" s="31">
        <f aca="true" t="shared" si="11" ref="F26:N26">F27</f>
        <v>565</v>
      </c>
      <c r="G26" s="31">
        <f t="shared" si="11"/>
        <v>565</v>
      </c>
      <c r="H26" s="31">
        <f t="shared" si="11"/>
        <v>558.62</v>
      </c>
      <c r="I26" s="31">
        <f t="shared" si="11"/>
        <v>198.17222844344906</v>
      </c>
      <c r="J26" s="76">
        <f t="shared" si="10"/>
        <v>0.07896905894955009</v>
      </c>
      <c r="K26" s="31">
        <f t="shared" si="11"/>
        <v>0</v>
      </c>
      <c r="L26" s="31">
        <f t="shared" si="11"/>
        <v>0</v>
      </c>
      <c r="M26" s="31">
        <f t="shared" si="11"/>
        <v>0</v>
      </c>
      <c r="N26" s="31">
        <f t="shared" si="11"/>
        <v>0</v>
      </c>
      <c r="O26" s="90">
        <f t="shared" si="3"/>
        <v>6.3799999999999955</v>
      </c>
    </row>
    <row r="27" spans="1:15" s="15" customFormat="1" ht="21">
      <c r="A27" s="140"/>
      <c r="B27" s="140"/>
      <c r="C27" s="130">
        <v>6050</v>
      </c>
      <c r="D27" s="35" t="s">
        <v>12</v>
      </c>
      <c r="E27" s="31">
        <f>E28+E29</f>
        <v>707390.98</v>
      </c>
      <c r="F27" s="31">
        <f aca="true" t="shared" si="12" ref="F27:N27">F28+F29</f>
        <v>565</v>
      </c>
      <c r="G27" s="31">
        <f t="shared" si="12"/>
        <v>565</v>
      </c>
      <c r="H27" s="31">
        <f t="shared" si="12"/>
        <v>558.62</v>
      </c>
      <c r="I27" s="31">
        <f t="shared" si="12"/>
        <v>198.17222844344906</v>
      </c>
      <c r="J27" s="76">
        <f t="shared" si="10"/>
        <v>0.07896905894955009</v>
      </c>
      <c r="K27" s="31">
        <f t="shared" si="12"/>
        <v>0</v>
      </c>
      <c r="L27" s="31">
        <f t="shared" si="12"/>
        <v>0</v>
      </c>
      <c r="M27" s="31">
        <f t="shared" si="12"/>
        <v>0</v>
      </c>
      <c r="N27" s="31">
        <f t="shared" si="12"/>
        <v>0</v>
      </c>
      <c r="O27" s="90">
        <f t="shared" si="3"/>
        <v>6.3799999999999955</v>
      </c>
    </row>
    <row r="28" spans="1:15" s="15" customFormat="1" ht="44.25" customHeight="1">
      <c r="A28" s="140"/>
      <c r="B28" s="140"/>
      <c r="C28" s="132"/>
      <c r="D28" s="51" t="s">
        <v>63</v>
      </c>
      <c r="E28" s="53">
        <v>532944.95</v>
      </c>
      <c r="F28" s="53">
        <v>95</v>
      </c>
      <c r="G28" s="53">
        <v>95</v>
      </c>
      <c r="H28" s="53">
        <v>94.44</v>
      </c>
      <c r="I28" s="76">
        <f>(H28/G28)*100</f>
        <v>99.41052631578947</v>
      </c>
      <c r="J28" s="76">
        <f t="shared" si="10"/>
        <v>0.017720404330691192</v>
      </c>
      <c r="K28" s="83"/>
      <c r="L28" s="52"/>
      <c r="M28" s="52"/>
      <c r="N28" s="53"/>
      <c r="O28" s="89">
        <f t="shared" si="3"/>
        <v>0.5600000000000023</v>
      </c>
    </row>
    <row r="29" spans="1:15" s="15" customFormat="1" ht="12.75">
      <c r="A29" s="140"/>
      <c r="B29" s="140"/>
      <c r="C29" s="132"/>
      <c r="D29" s="51" t="s">
        <v>64</v>
      </c>
      <c r="E29" s="53">
        <v>174446.03</v>
      </c>
      <c r="F29" s="53">
        <v>470</v>
      </c>
      <c r="G29" s="53">
        <v>470</v>
      </c>
      <c r="H29" s="53">
        <v>464.18</v>
      </c>
      <c r="I29" s="76">
        <f>(H29/G29)*100</f>
        <v>98.76170212765958</v>
      </c>
      <c r="J29" s="76">
        <f t="shared" si="10"/>
        <v>0.2660880273400318</v>
      </c>
      <c r="K29" s="83"/>
      <c r="L29" s="52"/>
      <c r="M29" s="52"/>
      <c r="N29" s="53"/>
      <c r="O29" s="89">
        <f t="shared" si="3"/>
        <v>5.819999999999993</v>
      </c>
    </row>
    <row r="30" spans="1:15" ht="11.25" customHeight="1">
      <c r="A30" s="131"/>
      <c r="B30" s="138">
        <v>60016</v>
      </c>
      <c r="C30" s="54"/>
      <c r="D30" s="35" t="s">
        <v>14</v>
      </c>
      <c r="E30" s="36">
        <f aca="true" t="shared" si="13" ref="E30:N30">E31+E48+E43+E45+E51+E41</f>
        <v>1646110.9500000002</v>
      </c>
      <c r="F30" s="36">
        <f t="shared" si="13"/>
        <v>2227028</v>
      </c>
      <c r="G30" s="36">
        <f t="shared" si="13"/>
        <v>1962678</v>
      </c>
      <c r="H30" s="36">
        <f t="shared" si="13"/>
        <v>1956525.5999999999</v>
      </c>
      <c r="I30" s="76">
        <f>(H30/G30)*100</f>
        <v>99.6865303427256</v>
      </c>
      <c r="J30" s="76">
        <f t="shared" si="10"/>
        <v>118.85745611497205</v>
      </c>
      <c r="K30" s="36">
        <f t="shared" si="13"/>
        <v>0</v>
      </c>
      <c r="L30" s="36">
        <f t="shared" si="13"/>
        <v>1507.16</v>
      </c>
      <c r="M30" s="36">
        <f t="shared" si="13"/>
        <v>744800</v>
      </c>
      <c r="N30" s="36">
        <f t="shared" si="13"/>
        <v>1211725.5999999999</v>
      </c>
      <c r="O30" s="90">
        <f t="shared" si="3"/>
        <v>4645.2400000002235</v>
      </c>
    </row>
    <row r="31" spans="1:15" s="14" customFormat="1" ht="21.75" customHeight="1">
      <c r="A31" s="131"/>
      <c r="B31" s="131"/>
      <c r="C31" s="138">
        <v>6050</v>
      </c>
      <c r="D31" s="35" t="s">
        <v>12</v>
      </c>
      <c r="E31" s="36">
        <f>E33+E35+E34+E36+E32+E37+E38+E39+E40</f>
        <v>728034.8200000001</v>
      </c>
      <c r="F31" s="36">
        <f aca="true" t="shared" si="14" ref="F31:N31">F33+F35+F34+F36+F32+F37+F38+F39+F40</f>
        <v>2144000</v>
      </c>
      <c r="G31" s="36">
        <f t="shared" si="14"/>
        <v>1918200</v>
      </c>
      <c r="H31" s="36">
        <f t="shared" si="14"/>
        <v>1913692.7</v>
      </c>
      <c r="I31" s="76">
        <f>(H31/G31)*100</f>
        <v>99.76502450213742</v>
      </c>
      <c r="J31" s="76">
        <f t="shared" si="10"/>
        <v>262.8573039954325</v>
      </c>
      <c r="K31" s="36">
        <f t="shared" si="14"/>
        <v>0</v>
      </c>
      <c r="L31" s="36">
        <f t="shared" si="14"/>
        <v>0</v>
      </c>
      <c r="M31" s="36">
        <f t="shared" si="14"/>
        <v>744800</v>
      </c>
      <c r="N31" s="36">
        <f t="shared" si="14"/>
        <v>1168892.7</v>
      </c>
      <c r="O31" s="90">
        <f t="shared" si="3"/>
        <v>4507.300000000047</v>
      </c>
    </row>
    <row r="32" spans="1:15" ht="12.75">
      <c r="A32" s="131"/>
      <c r="B32" s="131"/>
      <c r="C32" s="131"/>
      <c r="D32" s="42" t="s">
        <v>72</v>
      </c>
      <c r="E32" s="44">
        <v>737.03</v>
      </c>
      <c r="F32" s="44"/>
      <c r="G32" s="43"/>
      <c r="H32" s="43"/>
      <c r="I32" s="76"/>
      <c r="J32" s="75">
        <f t="shared" si="10"/>
        <v>0</v>
      </c>
      <c r="K32" s="37"/>
      <c r="L32" s="38"/>
      <c r="M32" s="38"/>
      <c r="N32" s="38"/>
      <c r="O32" s="89">
        <f t="shared" si="3"/>
        <v>0</v>
      </c>
    </row>
    <row r="33" spans="1:15" s="12" customFormat="1" ht="12.75">
      <c r="A33" s="131"/>
      <c r="B33" s="131"/>
      <c r="C33" s="131"/>
      <c r="D33" s="42" t="s">
        <v>76</v>
      </c>
      <c r="E33" s="43"/>
      <c r="F33" s="43">
        <v>1722000</v>
      </c>
      <c r="G33" s="43">
        <v>1525200</v>
      </c>
      <c r="H33" s="47">
        <v>1521421.99</v>
      </c>
      <c r="I33" s="76">
        <f>(H33/G33)*100</f>
        <v>99.7522941253606</v>
      </c>
      <c r="J33" s="75"/>
      <c r="K33" s="37"/>
      <c r="L33" s="77"/>
      <c r="M33" s="77">
        <v>744800</v>
      </c>
      <c r="N33" s="77">
        <f>H33-M33</f>
        <v>776621.99</v>
      </c>
      <c r="O33" s="89">
        <f t="shared" si="3"/>
        <v>3778.0100000000093</v>
      </c>
    </row>
    <row r="34" spans="1:15" s="12" customFormat="1" ht="12" customHeight="1">
      <c r="A34" s="131"/>
      <c r="B34" s="131"/>
      <c r="C34" s="131"/>
      <c r="D34" s="51" t="s">
        <v>75</v>
      </c>
      <c r="E34" s="43">
        <v>585192.34</v>
      </c>
      <c r="F34" s="43"/>
      <c r="G34" s="43"/>
      <c r="H34" s="47"/>
      <c r="I34" s="76"/>
      <c r="J34" s="75"/>
      <c r="K34" s="37"/>
      <c r="L34" s="77"/>
      <c r="M34" s="77"/>
      <c r="N34" s="77">
        <f aca="true" t="shared" si="15" ref="N34:N44">H34-M34</f>
        <v>0</v>
      </c>
      <c r="O34" s="89">
        <f t="shared" si="3"/>
        <v>0</v>
      </c>
    </row>
    <row r="35" spans="1:15" s="12" customFormat="1" ht="20.25" customHeight="1">
      <c r="A35" s="131"/>
      <c r="B35" s="131"/>
      <c r="C35" s="131"/>
      <c r="D35" s="55" t="s">
        <v>89</v>
      </c>
      <c r="E35" s="43">
        <v>61000</v>
      </c>
      <c r="F35" s="43"/>
      <c r="G35" s="43"/>
      <c r="H35" s="47"/>
      <c r="I35" s="76"/>
      <c r="J35" s="75"/>
      <c r="K35" s="37"/>
      <c r="L35" s="77"/>
      <c r="M35" s="45"/>
      <c r="N35" s="77">
        <f t="shared" si="15"/>
        <v>0</v>
      </c>
      <c r="O35" s="89">
        <f t="shared" si="3"/>
        <v>0</v>
      </c>
    </row>
    <row r="36" spans="1:15" s="12" customFormat="1" ht="22.5">
      <c r="A36" s="131"/>
      <c r="B36" s="131"/>
      <c r="C36" s="131"/>
      <c r="D36" s="55" t="s">
        <v>115</v>
      </c>
      <c r="E36" s="53"/>
      <c r="F36" s="53">
        <v>142000</v>
      </c>
      <c r="G36" s="53"/>
      <c r="H36" s="47"/>
      <c r="I36" s="76"/>
      <c r="J36" s="75"/>
      <c r="K36" s="37"/>
      <c r="L36" s="77"/>
      <c r="M36" s="45"/>
      <c r="N36" s="77">
        <f t="shared" si="15"/>
        <v>0</v>
      </c>
      <c r="O36" s="89">
        <f t="shared" si="3"/>
        <v>0</v>
      </c>
    </row>
    <row r="37" spans="1:15" s="12" customFormat="1" ht="23.25" customHeight="1">
      <c r="A37" s="131"/>
      <c r="B37" s="131"/>
      <c r="C37" s="131"/>
      <c r="D37" s="55" t="s">
        <v>50</v>
      </c>
      <c r="E37" s="53">
        <v>66.89</v>
      </c>
      <c r="F37" s="53"/>
      <c r="G37" s="53"/>
      <c r="H37" s="47"/>
      <c r="I37" s="76"/>
      <c r="J37" s="75"/>
      <c r="K37" s="37"/>
      <c r="L37" s="77"/>
      <c r="M37" s="45"/>
      <c r="N37" s="77">
        <f t="shared" si="15"/>
        <v>0</v>
      </c>
      <c r="O37" s="89">
        <f t="shared" si="3"/>
        <v>0</v>
      </c>
    </row>
    <row r="38" spans="1:15" s="12" customFormat="1" ht="25.5" customHeight="1">
      <c r="A38" s="131"/>
      <c r="B38" s="131"/>
      <c r="C38" s="131"/>
      <c r="D38" s="55" t="s">
        <v>51</v>
      </c>
      <c r="E38" s="53">
        <v>67049.56</v>
      </c>
      <c r="F38" s="53">
        <v>250000</v>
      </c>
      <c r="G38" s="53">
        <v>382400</v>
      </c>
      <c r="H38" s="47">
        <v>382310.71</v>
      </c>
      <c r="I38" s="76">
        <f>(H38/G38)*100</f>
        <v>99.97665010460251</v>
      </c>
      <c r="J38" s="76">
        <f>(H38/E38)*100</f>
        <v>570.1912286971011</v>
      </c>
      <c r="K38" s="37"/>
      <c r="L38" s="77"/>
      <c r="M38" s="45"/>
      <c r="N38" s="77">
        <f t="shared" si="15"/>
        <v>382310.71</v>
      </c>
      <c r="O38" s="89">
        <f t="shared" si="3"/>
        <v>89.28999999997905</v>
      </c>
    </row>
    <row r="39" spans="1:15" s="12" customFormat="1" ht="14.25" customHeight="1">
      <c r="A39" s="131"/>
      <c r="B39" s="131"/>
      <c r="C39" s="131"/>
      <c r="D39" s="55" t="s">
        <v>109</v>
      </c>
      <c r="E39" s="53">
        <v>13989</v>
      </c>
      <c r="F39" s="53">
        <v>30000</v>
      </c>
      <c r="G39" s="53">
        <v>600</v>
      </c>
      <c r="H39" s="47"/>
      <c r="I39" s="76">
        <f>(H39/G39)*100</f>
        <v>0</v>
      </c>
      <c r="J39" s="75"/>
      <c r="K39" s="37"/>
      <c r="L39" s="77"/>
      <c r="M39" s="45"/>
      <c r="N39" s="77">
        <f t="shared" si="15"/>
        <v>0</v>
      </c>
      <c r="O39" s="89">
        <f t="shared" si="3"/>
        <v>600</v>
      </c>
    </row>
    <row r="40" spans="1:15" s="12" customFormat="1" ht="33.75">
      <c r="A40" s="131"/>
      <c r="B40" s="131"/>
      <c r="C40" s="133"/>
      <c r="D40" s="109" t="s">
        <v>139</v>
      </c>
      <c r="E40" s="53"/>
      <c r="F40" s="53"/>
      <c r="G40" s="53">
        <v>10000</v>
      </c>
      <c r="H40" s="47">
        <v>9960</v>
      </c>
      <c r="I40" s="76"/>
      <c r="J40" s="75"/>
      <c r="K40" s="37"/>
      <c r="L40" s="77"/>
      <c r="M40" s="45"/>
      <c r="N40" s="77">
        <f t="shared" si="15"/>
        <v>9960</v>
      </c>
      <c r="O40" s="89"/>
    </row>
    <row r="41" spans="1:15" s="12" customFormat="1" ht="22.5" customHeight="1">
      <c r="A41" s="131"/>
      <c r="B41" s="131"/>
      <c r="C41" s="134">
        <v>6057</v>
      </c>
      <c r="D41" s="35" t="s">
        <v>12</v>
      </c>
      <c r="E41" s="53">
        <f>E42</f>
        <v>0</v>
      </c>
      <c r="F41" s="53">
        <f aca="true" t="shared" si="16" ref="F41:M41">F42</f>
        <v>50000</v>
      </c>
      <c r="G41" s="53">
        <f t="shared" si="16"/>
        <v>0</v>
      </c>
      <c r="H41" s="53">
        <f t="shared" si="16"/>
        <v>0</v>
      </c>
      <c r="I41" s="53">
        <f t="shared" si="16"/>
        <v>0</v>
      </c>
      <c r="J41" s="53">
        <f t="shared" si="16"/>
        <v>0</v>
      </c>
      <c r="K41" s="53">
        <f t="shared" si="16"/>
        <v>0</v>
      </c>
      <c r="L41" s="53">
        <f t="shared" si="16"/>
        <v>0</v>
      </c>
      <c r="M41" s="53">
        <f t="shared" si="16"/>
        <v>0</v>
      </c>
      <c r="N41" s="77">
        <f t="shared" si="15"/>
        <v>0</v>
      </c>
      <c r="O41" s="89"/>
    </row>
    <row r="42" spans="1:15" s="12" customFormat="1" ht="12.75" customHeight="1">
      <c r="A42" s="131"/>
      <c r="B42" s="131"/>
      <c r="C42" s="133"/>
      <c r="D42" s="55" t="s">
        <v>72</v>
      </c>
      <c r="E42" s="53"/>
      <c r="F42" s="53">
        <v>50000</v>
      </c>
      <c r="G42" s="53"/>
      <c r="H42" s="47"/>
      <c r="I42" s="76"/>
      <c r="J42" s="75"/>
      <c r="K42" s="37"/>
      <c r="L42" s="77"/>
      <c r="M42" s="45"/>
      <c r="N42" s="77">
        <f t="shared" si="15"/>
        <v>0</v>
      </c>
      <c r="O42" s="89"/>
    </row>
    <row r="43" spans="1:15" s="12" customFormat="1" ht="23.25" customHeight="1">
      <c r="A43" s="131"/>
      <c r="B43" s="131"/>
      <c r="C43" s="146">
        <v>6058</v>
      </c>
      <c r="D43" s="35" t="s">
        <v>12</v>
      </c>
      <c r="E43" s="31">
        <f>E44</f>
        <v>34350</v>
      </c>
      <c r="F43" s="31">
        <f aca="true" t="shared" si="17" ref="F43:M43">F44</f>
        <v>0</v>
      </c>
      <c r="G43" s="31">
        <f t="shared" si="17"/>
        <v>0</v>
      </c>
      <c r="H43" s="31">
        <f t="shared" si="17"/>
        <v>0</v>
      </c>
      <c r="I43" s="75"/>
      <c r="J43" s="75"/>
      <c r="K43" s="31">
        <f t="shared" si="17"/>
        <v>0</v>
      </c>
      <c r="L43" s="31">
        <f t="shared" si="17"/>
        <v>0</v>
      </c>
      <c r="M43" s="31">
        <f t="shared" si="17"/>
        <v>0</v>
      </c>
      <c r="N43" s="77">
        <f t="shared" si="15"/>
        <v>0</v>
      </c>
      <c r="O43" s="91"/>
    </row>
    <row r="44" spans="1:15" s="12" customFormat="1" ht="33.75">
      <c r="A44" s="131"/>
      <c r="B44" s="131"/>
      <c r="C44" s="147"/>
      <c r="D44" s="55" t="s">
        <v>90</v>
      </c>
      <c r="E44" s="53">
        <v>34350</v>
      </c>
      <c r="F44" s="53"/>
      <c r="G44" s="53"/>
      <c r="H44" s="47"/>
      <c r="I44" s="76"/>
      <c r="J44" s="75"/>
      <c r="K44" s="37"/>
      <c r="L44" s="77"/>
      <c r="M44" s="77"/>
      <c r="N44" s="77">
        <f t="shared" si="15"/>
        <v>0</v>
      </c>
      <c r="O44" s="89"/>
    </row>
    <row r="45" spans="1:15" s="12" customFormat="1" ht="20.25" customHeight="1">
      <c r="A45" s="131"/>
      <c r="B45" s="131"/>
      <c r="C45" s="146">
        <v>6059</v>
      </c>
      <c r="D45" s="35" t="s">
        <v>12</v>
      </c>
      <c r="E45" s="31">
        <f>E46+E47</f>
        <v>112526</v>
      </c>
      <c r="F45" s="31">
        <f aca="true" t="shared" si="18" ref="F45:N45">F46+F47</f>
        <v>33028</v>
      </c>
      <c r="G45" s="31">
        <f t="shared" si="18"/>
        <v>44478</v>
      </c>
      <c r="H45" s="31">
        <f t="shared" si="18"/>
        <v>42832.9</v>
      </c>
      <c r="I45" s="75">
        <f>(H45/G45)*100</f>
        <v>96.3013175052835</v>
      </c>
      <c r="J45" s="75"/>
      <c r="K45" s="31">
        <f t="shared" si="18"/>
        <v>0</v>
      </c>
      <c r="L45" s="31">
        <f t="shared" si="18"/>
        <v>1507.16</v>
      </c>
      <c r="M45" s="31">
        <f t="shared" si="18"/>
        <v>0</v>
      </c>
      <c r="N45" s="31">
        <f t="shared" si="18"/>
        <v>42832.9</v>
      </c>
      <c r="O45" s="91"/>
    </row>
    <row r="46" spans="1:15" s="12" customFormat="1" ht="33.75">
      <c r="A46" s="131"/>
      <c r="B46" s="131"/>
      <c r="C46" s="147"/>
      <c r="D46" s="55" t="s">
        <v>90</v>
      </c>
      <c r="E46" s="53">
        <v>21526</v>
      </c>
      <c r="F46" s="53"/>
      <c r="G46" s="53"/>
      <c r="H46" s="47"/>
      <c r="I46" s="76"/>
      <c r="J46" s="75"/>
      <c r="K46" s="37"/>
      <c r="L46" s="77"/>
      <c r="M46" s="45"/>
      <c r="N46" s="77"/>
      <c r="O46" s="89"/>
    </row>
    <row r="47" spans="1:15" s="12" customFormat="1" ht="12.75">
      <c r="A47" s="131"/>
      <c r="B47" s="131"/>
      <c r="C47" s="147"/>
      <c r="D47" s="42" t="s">
        <v>72</v>
      </c>
      <c r="E47" s="53">
        <v>91000</v>
      </c>
      <c r="F47" s="53">
        <v>33028</v>
      </c>
      <c r="G47" s="53">
        <v>44478</v>
      </c>
      <c r="H47" s="47">
        <v>42832.9</v>
      </c>
      <c r="I47" s="76">
        <f>(H47/G47)*100</f>
        <v>96.3013175052835</v>
      </c>
      <c r="J47" s="75"/>
      <c r="K47" s="37"/>
      <c r="L47" s="77">
        <v>1507.16</v>
      </c>
      <c r="M47" s="45"/>
      <c r="N47" s="77">
        <f>H47-M47</f>
        <v>42832.9</v>
      </c>
      <c r="O47" s="89"/>
    </row>
    <row r="48" spans="1:15" s="14" customFormat="1" ht="24.75" customHeight="1">
      <c r="A48" s="131"/>
      <c r="B48" s="131"/>
      <c r="C48" s="149">
        <v>6060</v>
      </c>
      <c r="D48" s="35" t="s">
        <v>13</v>
      </c>
      <c r="E48" s="36">
        <f>E49+E50</f>
        <v>62200.130000000005</v>
      </c>
      <c r="F48" s="36">
        <f aca="true" t="shared" si="19" ref="F48:N48">F49+F50</f>
        <v>0</v>
      </c>
      <c r="G48" s="36">
        <f t="shared" si="19"/>
        <v>0</v>
      </c>
      <c r="H48" s="36">
        <f t="shared" si="19"/>
        <v>0</v>
      </c>
      <c r="I48" s="36">
        <f t="shared" si="19"/>
        <v>0</v>
      </c>
      <c r="J48" s="36">
        <f t="shared" si="19"/>
        <v>0</v>
      </c>
      <c r="K48" s="36">
        <f t="shared" si="19"/>
        <v>0</v>
      </c>
      <c r="L48" s="36">
        <f t="shared" si="19"/>
        <v>0</v>
      </c>
      <c r="M48" s="36">
        <f t="shared" si="19"/>
        <v>0</v>
      </c>
      <c r="N48" s="36">
        <f t="shared" si="19"/>
        <v>0</v>
      </c>
      <c r="O48" s="89">
        <f t="shared" si="3"/>
        <v>0</v>
      </c>
    </row>
    <row r="49" spans="1:15" s="12" customFormat="1" ht="12.75" customHeight="1">
      <c r="A49" s="131"/>
      <c r="B49" s="131"/>
      <c r="C49" s="150"/>
      <c r="D49" s="42" t="s">
        <v>72</v>
      </c>
      <c r="E49" s="43">
        <v>38297.8</v>
      </c>
      <c r="F49" s="43"/>
      <c r="G49" s="43"/>
      <c r="H49" s="47"/>
      <c r="I49" s="76"/>
      <c r="J49" s="75"/>
      <c r="K49" s="37"/>
      <c r="L49" s="77"/>
      <c r="M49" s="45"/>
      <c r="N49" s="77"/>
      <c r="O49" s="89">
        <f t="shared" si="3"/>
        <v>0</v>
      </c>
    </row>
    <row r="50" spans="1:15" s="12" customFormat="1" ht="12.75" customHeight="1">
      <c r="A50" s="131"/>
      <c r="B50" s="131"/>
      <c r="C50" s="150"/>
      <c r="D50" s="42" t="s">
        <v>109</v>
      </c>
      <c r="E50" s="43">
        <v>23902.33</v>
      </c>
      <c r="F50" s="43"/>
      <c r="G50" s="43"/>
      <c r="H50" s="47"/>
      <c r="I50" s="76"/>
      <c r="J50" s="75"/>
      <c r="K50" s="37"/>
      <c r="L50" s="77"/>
      <c r="M50" s="45"/>
      <c r="N50" s="77"/>
      <c r="O50" s="89"/>
    </row>
    <row r="51" spans="1:15" s="12" customFormat="1" ht="21.75" customHeight="1">
      <c r="A51" s="132"/>
      <c r="B51" s="132"/>
      <c r="C51" s="114">
        <v>6069</v>
      </c>
      <c r="D51" s="35" t="s">
        <v>13</v>
      </c>
      <c r="E51" s="36">
        <f>E52</f>
        <v>709000</v>
      </c>
      <c r="F51" s="36">
        <f aca="true" t="shared" si="20" ref="F51:N51">F52</f>
        <v>0</v>
      </c>
      <c r="G51" s="36">
        <f t="shared" si="20"/>
        <v>0</v>
      </c>
      <c r="H51" s="36">
        <f t="shared" si="20"/>
        <v>0</v>
      </c>
      <c r="I51" s="75"/>
      <c r="J51" s="75"/>
      <c r="K51" s="36">
        <f t="shared" si="20"/>
        <v>0</v>
      </c>
      <c r="L51" s="36">
        <f t="shared" si="20"/>
        <v>0</v>
      </c>
      <c r="M51" s="36">
        <f t="shared" si="20"/>
        <v>0</v>
      </c>
      <c r="N51" s="36">
        <f t="shared" si="20"/>
        <v>0</v>
      </c>
      <c r="O51" s="31"/>
    </row>
    <row r="52" spans="1:15" s="12" customFormat="1" ht="12" customHeight="1">
      <c r="A52" s="133"/>
      <c r="B52" s="133"/>
      <c r="C52" s="98"/>
      <c r="D52" s="42" t="s">
        <v>72</v>
      </c>
      <c r="E52" s="43">
        <v>709000</v>
      </c>
      <c r="F52" s="43"/>
      <c r="G52" s="43"/>
      <c r="H52" s="47"/>
      <c r="I52" s="76"/>
      <c r="J52" s="75"/>
      <c r="K52" s="37"/>
      <c r="L52" s="77"/>
      <c r="M52" s="45"/>
      <c r="N52" s="77"/>
      <c r="O52" s="89"/>
    </row>
    <row r="53" spans="1:15" s="15" customFormat="1" ht="21">
      <c r="A53" s="130">
        <v>700</v>
      </c>
      <c r="B53" s="48"/>
      <c r="C53" s="48"/>
      <c r="D53" s="49" t="s">
        <v>38</v>
      </c>
      <c r="E53" s="31">
        <f aca="true" t="shared" si="21" ref="E53:N53">E54</f>
        <v>174339.86999999997</v>
      </c>
      <c r="F53" s="31">
        <f t="shared" si="21"/>
        <v>1420000</v>
      </c>
      <c r="G53" s="31">
        <f t="shared" si="21"/>
        <v>445950</v>
      </c>
      <c r="H53" s="31">
        <f t="shared" si="21"/>
        <v>100063.31</v>
      </c>
      <c r="I53" s="31">
        <f t="shared" si="21"/>
        <v>0</v>
      </c>
      <c r="J53" s="31">
        <f t="shared" si="21"/>
        <v>57.39554010221529</v>
      </c>
      <c r="K53" s="31" t="e">
        <f t="shared" si="21"/>
        <v>#REF!</v>
      </c>
      <c r="L53" s="31">
        <f t="shared" si="21"/>
        <v>428.53</v>
      </c>
      <c r="M53" s="31">
        <f t="shared" si="21"/>
        <v>0</v>
      </c>
      <c r="N53" s="31">
        <f t="shared" si="21"/>
        <v>100063.31</v>
      </c>
      <c r="O53" s="89">
        <f aca="true" t="shared" si="22" ref="O53:O103">G53-(H53+L53)</f>
        <v>345458.16000000003</v>
      </c>
    </row>
    <row r="54" spans="1:15" ht="25.5" customHeight="1">
      <c r="A54" s="131"/>
      <c r="B54" s="138">
        <v>70005</v>
      </c>
      <c r="C54" s="34"/>
      <c r="D54" s="35" t="s">
        <v>7</v>
      </c>
      <c r="E54" s="36">
        <f>E55+E76+E70+E72+E80+E82+E68</f>
        <v>174339.86999999997</v>
      </c>
      <c r="F54" s="36">
        <f>F55+F76+F70+F72+F80+F82+F68</f>
        <v>1420000</v>
      </c>
      <c r="G54" s="36">
        <f>G55+G76+G70+G72+G80+G82+G68</f>
        <v>445950</v>
      </c>
      <c r="H54" s="36">
        <f>H55+H76+H70+H72+H80+H82+H68</f>
        <v>100063.31</v>
      </c>
      <c r="I54" s="31">
        <f aca="true" t="shared" si="23" ref="I54:I60">I55</f>
        <v>0</v>
      </c>
      <c r="J54" s="75">
        <f aca="true" t="shared" si="24" ref="J54:J59">(H54/E54)*100</f>
        <v>57.39554010221529</v>
      </c>
      <c r="K54" s="36" t="e">
        <f>K55+K76+K70+K72+K80+K82+K68</f>
        <v>#REF!</v>
      </c>
      <c r="L54" s="36">
        <f>L55+L76+L70+L72+L80+L82+L68</f>
        <v>428.53</v>
      </c>
      <c r="M54" s="36">
        <f>M55+M76+M70+M72+M80+M82+M68</f>
        <v>0</v>
      </c>
      <c r="N54" s="36">
        <f>N55+N76+N70+N72+N80+N82+N68</f>
        <v>100063.31</v>
      </c>
      <c r="O54" s="89">
        <f t="shared" si="22"/>
        <v>345458.16000000003</v>
      </c>
    </row>
    <row r="55" spans="1:15" s="14" customFormat="1" ht="19.5" customHeight="1">
      <c r="A55" s="131"/>
      <c r="B55" s="131"/>
      <c r="C55" s="138">
        <v>6050</v>
      </c>
      <c r="D55" s="35" t="s">
        <v>12</v>
      </c>
      <c r="E55" s="36">
        <f>E61+E62+E63+E56+E57+E58+E59+E64+E66+E67+E60+E65</f>
        <v>70599.31999999999</v>
      </c>
      <c r="F55" s="36">
        <f aca="true" t="shared" si="25" ref="F55:N55">F61+F62+F63+F56+F57+F58+F59+F64+F66+F67+F60+F65</f>
        <v>44000</v>
      </c>
      <c r="G55" s="36">
        <f t="shared" si="25"/>
        <v>100950</v>
      </c>
      <c r="H55" s="36">
        <f t="shared" si="25"/>
        <v>97004.67</v>
      </c>
      <c r="I55" s="31">
        <f t="shared" si="23"/>
        <v>0</v>
      </c>
      <c r="J55" s="36">
        <f t="shared" si="25"/>
        <v>92.52757800147191</v>
      </c>
      <c r="K55" s="36">
        <f t="shared" si="25"/>
        <v>0</v>
      </c>
      <c r="L55" s="36">
        <f t="shared" si="25"/>
        <v>428.53</v>
      </c>
      <c r="M55" s="36">
        <f t="shared" si="25"/>
        <v>0</v>
      </c>
      <c r="N55" s="36">
        <f t="shared" si="25"/>
        <v>97004.67</v>
      </c>
      <c r="O55" s="89">
        <f t="shared" si="22"/>
        <v>3516.800000000003</v>
      </c>
    </row>
    <row r="56" spans="1:15" ht="30.75" customHeight="1">
      <c r="A56" s="131"/>
      <c r="B56" s="131"/>
      <c r="C56" s="131"/>
      <c r="D56" s="42" t="s">
        <v>77</v>
      </c>
      <c r="E56" s="44">
        <v>9350</v>
      </c>
      <c r="F56" s="43"/>
      <c r="G56" s="43"/>
      <c r="H56" s="43"/>
      <c r="I56" s="53">
        <f t="shared" si="23"/>
        <v>0</v>
      </c>
      <c r="J56" s="76">
        <f t="shared" si="24"/>
        <v>0</v>
      </c>
      <c r="K56" s="37"/>
      <c r="L56" s="38"/>
      <c r="M56" s="39"/>
      <c r="N56" s="38">
        <f>H56-M56</f>
        <v>0</v>
      </c>
      <c r="O56" s="89">
        <f t="shared" si="22"/>
        <v>0</v>
      </c>
    </row>
    <row r="57" spans="1:15" ht="20.25" customHeight="1">
      <c r="A57" s="131"/>
      <c r="B57" s="131"/>
      <c r="C57" s="131"/>
      <c r="D57" s="42" t="s">
        <v>71</v>
      </c>
      <c r="E57" s="44"/>
      <c r="F57" s="43">
        <v>7000</v>
      </c>
      <c r="G57" s="43">
        <v>7000</v>
      </c>
      <c r="H57" s="44">
        <v>7000</v>
      </c>
      <c r="I57" s="53">
        <f t="shared" si="23"/>
        <v>0</v>
      </c>
      <c r="J57" s="76"/>
      <c r="K57" s="37"/>
      <c r="L57" s="38"/>
      <c r="M57" s="39"/>
      <c r="N57" s="38">
        <f aca="true" t="shared" si="26" ref="N57:N120">H57-M57</f>
        <v>7000</v>
      </c>
      <c r="O57" s="89">
        <f t="shared" si="22"/>
        <v>0</v>
      </c>
    </row>
    <row r="58" spans="1:15" ht="25.5">
      <c r="A58" s="131"/>
      <c r="B58" s="131"/>
      <c r="C58" s="131"/>
      <c r="D58" s="110" t="s">
        <v>128</v>
      </c>
      <c r="E58" s="44"/>
      <c r="F58" s="43"/>
      <c r="G58" s="43">
        <v>15000</v>
      </c>
      <c r="H58" s="43">
        <v>15000</v>
      </c>
      <c r="I58" s="53">
        <f t="shared" si="23"/>
        <v>0</v>
      </c>
      <c r="J58" s="76"/>
      <c r="K58" s="37"/>
      <c r="L58" s="38"/>
      <c r="M58" s="39"/>
      <c r="N58" s="38">
        <f t="shared" si="26"/>
        <v>15000</v>
      </c>
      <c r="O58" s="89">
        <f t="shared" si="22"/>
        <v>0</v>
      </c>
    </row>
    <row r="59" spans="1:15" ht="23.25" customHeight="1">
      <c r="A59" s="131"/>
      <c r="B59" s="131"/>
      <c r="C59" s="131"/>
      <c r="D59" s="42" t="s">
        <v>8</v>
      </c>
      <c r="E59" s="44">
        <v>1662.34</v>
      </c>
      <c r="F59" s="43">
        <v>1000</v>
      </c>
      <c r="G59" s="43"/>
      <c r="H59" s="43"/>
      <c r="I59" s="53">
        <f t="shared" si="23"/>
        <v>0</v>
      </c>
      <c r="J59" s="76">
        <f t="shared" si="24"/>
        <v>0</v>
      </c>
      <c r="K59" s="37"/>
      <c r="L59" s="38"/>
      <c r="M59" s="39"/>
      <c r="N59" s="38">
        <f t="shared" si="26"/>
        <v>0</v>
      </c>
      <c r="O59" s="89">
        <f t="shared" si="22"/>
        <v>0</v>
      </c>
    </row>
    <row r="60" spans="1:15" ht="37.5" customHeight="1">
      <c r="A60" s="131"/>
      <c r="B60" s="131"/>
      <c r="C60" s="131"/>
      <c r="D60" s="110" t="s">
        <v>131</v>
      </c>
      <c r="E60" s="44"/>
      <c r="F60" s="43"/>
      <c r="G60" s="43">
        <v>11650</v>
      </c>
      <c r="H60" s="43">
        <v>11648.92</v>
      </c>
      <c r="I60" s="53">
        <f t="shared" si="23"/>
        <v>0</v>
      </c>
      <c r="J60" s="76"/>
      <c r="K60" s="37"/>
      <c r="L60" s="38"/>
      <c r="M60" s="39"/>
      <c r="N60" s="38">
        <f t="shared" si="26"/>
        <v>11648.92</v>
      </c>
      <c r="O60" s="89"/>
    </row>
    <row r="61" spans="1:15" s="12" customFormat="1" ht="12.75">
      <c r="A61" s="131"/>
      <c r="B61" s="131"/>
      <c r="C61" s="131"/>
      <c r="D61" s="110" t="s">
        <v>129</v>
      </c>
      <c r="E61" s="44"/>
      <c r="F61" s="43"/>
      <c r="G61" s="43">
        <v>17300</v>
      </c>
      <c r="H61" s="43">
        <v>17300</v>
      </c>
      <c r="I61" s="76"/>
      <c r="J61" s="76"/>
      <c r="K61" s="37"/>
      <c r="L61" s="77"/>
      <c r="M61" s="45"/>
      <c r="N61" s="38">
        <f t="shared" si="26"/>
        <v>17300</v>
      </c>
      <c r="O61" s="89">
        <f t="shared" si="22"/>
        <v>0</v>
      </c>
    </row>
    <row r="62" spans="1:15" s="12" customFormat="1" ht="25.5">
      <c r="A62" s="131"/>
      <c r="B62" s="131"/>
      <c r="C62" s="131"/>
      <c r="D62" s="110" t="s">
        <v>130</v>
      </c>
      <c r="E62" s="44"/>
      <c r="F62" s="43"/>
      <c r="G62" s="43">
        <v>2570</v>
      </c>
      <c r="H62" s="43">
        <v>2567.66</v>
      </c>
      <c r="I62" s="76"/>
      <c r="J62" s="76"/>
      <c r="K62" s="37"/>
      <c r="L62" s="77"/>
      <c r="M62" s="45"/>
      <c r="N62" s="38">
        <f t="shared" si="26"/>
        <v>2567.66</v>
      </c>
      <c r="O62" s="89">
        <f t="shared" si="22"/>
        <v>2.3400000000001455</v>
      </c>
    </row>
    <row r="63" spans="1:15" s="12" customFormat="1" ht="22.5" customHeight="1">
      <c r="A63" s="131"/>
      <c r="B63" s="131"/>
      <c r="C63" s="131"/>
      <c r="D63" s="42" t="s">
        <v>45</v>
      </c>
      <c r="E63" s="44">
        <v>46592.39</v>
      </c>
      <c r="F63" s="43">
        <v>35000</v>
      </c>
      <c r="G63" s="43">
        <v>43550</v>
      </c>
      <c r="H63" s="43">
        <v>43110.81</v>
      </c>
      <c r="I63" s="76">
        <f>(H63/G63)*100</f>
        <v>98.9915269804822</v>
      </c>
      <c r="J63" s="76">
        <f>(H63/E63)*100</f>
        <v>92.52757800147191</v>
      </c>
      <c r="K63" s="37"/>
      <c r="L63" s="77">
        <v>428.53</v>
      </c>
      <c r="M63" s="45"/>
      <c r="N63" s="38">
        <f t="shared" si="26"/>
        <v>43110.81</v>
      </c>
      <c r="O63" s="89">
        <f t="shared" si="22"/>
        <v>10.660000000003492</v>
      </c>
    </row>
    <row r="64" spans="1:15" s="12" customFormat="1" ht="23.25" customHeight="1">
      <c r="A64" s="131"/>
      <c r="B64" s="131"/>
      <c r="C64" s="132"/>
      <c r="D64" s="42" t="s">
        <v>52</v>
      </c>
      <c r="E64" s="44"/>
      <c r="F64" s="43">
        <v>1000</v>
      </c>
      <c r="G64" s="43">
        <v>380</v>
      </c>
      <c r="H64" s="43">
        <v>377.28</v>
      </c>
      <c r="I64" s="76"/>
      <c r="J64" s="75"/>
      <c r="K64" s="56"/>
      <c r="L64" s="77"/>
      <c r="M64" s="45"/>
      <c r="N64" s="38">
        <f t="shared" si="26"/>
        <v>377.28</v>
      </c>
      <c r="O64" s="89">
        <f t="shared" si="22"/>
        <v>2.7200000000000273</v>
      </c>
    </row>
    <row r="65" spans="1:15" s="12" customFormat="1" ht="23.25" customHeight="1">
      <c r="A65" s="131"/>
      <c r="B65" s="131"/>
      <c r="C65" s="132"/>
      <c r="D65" s="110" t="s">
        <v>140</v>
      </c>
      <c r="E65" s="44"/>
      <c r="F65" s="43"/>
      <c r="G65" s="43">
        <v>3500</v>
      </c>
      <c r="H65" s="43"/>
      <c r="I65" s="76"/>
      <c r="J65" s="75"/>
      <c r="K65" s="56"/>
      <c r="L65" s="77"/>
      <c r="M65" s="45"/>
      <c r="N65" s="38">
        <f t="shared" si="26"/>
        <v>0</v>
      </c>
      <c r="O65" s="89">
        <f t="shared" si="22"/>
        <v>3500</v>
      </c>
    </row>
    <row r="66" spans="1:15" s="12" customFormat="1" ht="12.75" customHeight="1">
      <c r="A66" s="131"/>
      <c r="B66" s="131"/>
      <c r="C66" s="132"/>
      <c r="D66" s="42" t="s">
        <v>91</v>
      </c>
      <c r="E66" s="44">
        <v>12200</v>
      </c>
      <c r="F66" s="43"/>
      <c r="G66" s="43"/>
      <c r="H66" s="43"/>
      <c r="I66" s="76"/>
      <c r="J66" s="75"/>
      <c r="K66" s="56"/>
      <c r="L66" s="77"/>
      <c r="M66" s="45"/>
      <c r="N66" s="38">
        <f t="shared" si="26"/>
        <v>0</v>
      </c>
      <c r="O66" s="89">
        <f t="shared" si="22"/>
        <v>0</v>
      </c>
    </row>
    <row r="67" spans="1:15" s="12" customFormat="1" ht="36.75" customHeight="1">
      <c r="A67" s="131"/>
      <c r="B67" s="131"/>
      <c r="C67" s="132"/>
      <c r="D67" s="42" t="s">
        <v>92</v>
      </c>
      <c r="E67" s="44">
        <v>794.59</v>
      </c>
      <c r="F67" s="43"/>
      <c r="G67" s="43"/>
      <c r="H67" s="43"/>
      <c r="I67" s="76"/>
      <c r="J67" s="75"/>
      <c r="K67" s="56"/>
      <c r="L67" s="77"/>
      <c r="M67" s="45"/>
      <c r="N67" s="38">
        <f t="shared" si="26"/>
        <v>0</v>
      </c>
      <c r="O67" s="89">
        <f t="shared" si="22"/>
        <v>0</v>
      </c>
    </row>
    <row r="68" spans="1:15" s="105" customFormat="1" ht="23.25" customHeight="1">
      <c r="A68" s="131"/>
      <c r="B68" s="131"/>
      <c r="C68" s="134">
        <v>6057</v>
      </c>
      <c r="D68" s="35" t="s">
        <v>12</v>
      </c>
      <c r="E68" s="36">
        <f>E69</f>
        <v>0</v>
      </c>
      <c r="F68" s="36">
        <f aca="true" t="shared" si="27" ref="F68:O68">F69</f>
        <v>961800</v>
      </c>
      <c r="G68" s="36">
        <f t="shared" si="27"/>
        <v>237330</v>
      </c>
      <c r="H68" s="36">
        <f t="shared" si="27"/>
        <v>0</v>
      </c>
      <c r="I68" s="36">
        <f t="shared" si="27"/>
        <v>0</v>
      </c>
      <c r="J68" s="36">
        <f t="shared" si="27"/>
        <v>0</v>
      </c>
      <c r="K68" s="36">
        <f t="shared" si="27"/>
        <v>0</v>
      </c>
      <c r="L68" s="36">
        <f t="shared" si="27"/>
        <v>0</v>
      </c>
      <c r="M68" s="36">
        <f t="shared" si="27"/>
        <v>0</v>
      </c>
      <c r="N68" s="38">
        <f t="shared" si="26"/>
        <v>0</v>
      </c>
      <c r="O68" s="36">
        <f t="shared" si="27"/>
        <v>0</v>
      </c>
    </row>
    <row r="69" spans="1:15" s="12" customFormat="1" ht="12.75">
      <c r="A69" s="131"/>
      <c r="B69" s="131"/>
      <c r="C69" s="133"/>
      <c r="D69" s="42" t="s">
        <v>65</v>
      </c>
      <c r="E69" s="44"/>
      <c r="F69" s="43">
        <v>961800</v>
      </c>
      <c r="G69" s="43">
        <v>237330</v>
      </c>
      <c r="H69" s="43"/>
      <c r="I69" s="76"/>
      <c r="J69" s="75"/>
      <c r="K69" s="56"/>
      <c r="L69" s="77"/>
      <c r="M69" s="45"/>
      <c r="N69" s="38">
        <f t="shared" si="26"/>
        <v>0</v>
      </c>
      <c r="O69" s="89"/>
    </row>
    <row r="70" spans="1:15" s="12" customFormat="1" ht="22.5">
      <c r="A70" s="131"/>
      <c r="B70" s="131"/>
      <c r="C70" s="146">
        <v>6058</v>
      </c>
      <c r="D70" s="42" t="s">
        <v>12</v>
      </c>
      <c r="E70" s="44">
        <f>E71</f>
        <v>9306.23</v>
      </c>
      <c r="F70" s="44">
        <f aca="true" t="shared" si="28" ref="F70:M70">F71</f>
        <v>0</v>
      </c>
      <c r="G70" s="44">
        <f t="shared" si="28"/>
        <v>0</v>
      </c>
      <c r="H70" s="44">
        <f t="shared" si="28"/>
        <v>0</v>
      </c>
      <c r="I70" s="44">
        <f t="shared" si="28"/>
        <v>0</v>
      </c>
      <c r="J70" s="44">
        <f t="shared" si="28"/>
        <v>0</v>
      </c>
      <c r="K70" s="44">
        <f t="shared" si="28"/>
        <v>0</v>
      </c>
      <c r="L70" s="44">
        <f t="shared" si="28"/>
        <v>0</v>
      </c>
      <c r="M70" s="44">
        <f t="shared" si="28"/>
        <v>0</v>
      </c>
      <c r="N70" s="38">
        <f t="shared" si="26"/>
        <v>0</v>
      </c>
      <c r="O70" s="89"/>
    </row>
    <row r="71" spans="1:15" s="12" customFormat="1" ht="12.75">
      <c r="A71" s="131"/>
      <c r="B71" s="131"/>
      <c r="C71" s="146"/>
      <c r="D71" s="42" t="s">
        <v>79</v>
      </c>
      <c r="E71" s="44">
        <v>9306.23</v>
      </c>
      <c r="F71" s="43"/>
      <c r="G71" s="43"/>
      <c r="H71" s="43"/>
      <c r="I71" s="76"/>
      <c r="J71" s="75"/>
      <c r="K71" s="56"/>
      <c r="L71" s="77"/>
      <c r="M71" s="45"/>
      <c r="N71" s="38">
        <f t="shared" si="26"/>
        <v>0</v>
      </c>
      <c r="O71" s="89"/>
    </row>
    <row r="72" spans="1:15" s="12" customFormat="1" ht="22.5">
      <c r="A72" s="131"/>
      <c r="B72" s="131"/>
      <c r="C72" s="141">
        <v>6059</v>
      </c>
      <c r="D72" s="42" t="s">
        <v>12</v>
      </c>
      <c r="E72" s="44">
        <f>E73+E74+E75</f>
        <v>55444.73</v>
      </c>
      <c r="F72" s="44">
        <f aca="true" t="shared" si="29" ref="F72:M72">F73+F74+F75</f>
        <v>412200</v>
      </c>
      <c r="G72" s="44">
        <f t="shared" si="29"/>
        <v>104870</v>
      </c>
      <c r="H72" s="44">
        <f t="shared" si="29"/>
        <v>746.49</v>
      </c>
      <c r="I72" s="76">
        <f>(H72/G72)*100</f>
        <v>0.7118241632497377</v>
      </c>
      <c r="J72" s="75"/>
      <c r="K72" s="44">
        <f t="shared" si="29"/>
        <v>0</v>
      </c>
      <c r="L72" s="44">
        <f t="shared" si="29"/>
        <v>0</v>
      </c>
      <c r="M72" s="44">
        <f t="shared" si="29"/>
        <v>0</v>
      </c>
      <c r="N72" s="38">
        <f t="shared" si="26"/>
        <v>746.49</v>
      </c>
      <c r="O72" s="89"/>
    </row>
    <row r="73" spans="1:15" s="12" customFormat="1" ht="22.5">
      <c r="A73" s="131"/>
      <c r="B73" s="131"/>
      <c r="C73" s="142"/>
      <c r="D73" s="42" t="s">
        <v>78</v>
      </c>
      <c r="E73" s="44">
        <v>1498.16</v>
      </c>
      <c r="F73" s="43"/>
      <c r="G73" s="43"/>
      <c r="H73" s="43"/>
      <c r="I73" s="76"/>
      <c r="J73" s="75"/>
      <c r="K73" s="56"/>
      <c r="L73" s="77"/>
      <c r="M73" s="45"/>
      <c r="N73" s="38">
        <f t="shared" si="26"/>
        <v>0</v>
      </c>
      <c r="O73" s="89"/>
    </row>
    <row r="74" spans="1:15" s="12" customFormat="1" ht="12.75">
      <c r="A74" s="131"/>
      <c r="B74" s="131"/>
      <c r="C74" s="142"/>
      <c r="D74" s="42" t="s">
        <v>79</v>
      </c>
      <c r="E74" s="44">
        <v>6913.21</v>
      </c>
      <c r="F74" s="43"/>
      <c r="G74" s="43"/>
      <c r="H74" s="43"/>
      <c r="I74" s="76"/>
      <c r="J74" s="75"/>
      <c r="K74" s="56"/>
      <c r="L74" s="77"/>
      <c r="M74" s="45"/>
      <c r="N74" s="38">
        <f t="shared" si="26"/>
        <v>0</v>
      </c>
      <c r="O74" s="89"/>
    </row>
    <row r="75" spans="1:15" s="12" customFormat="1" ht="12.75">
      <c r="A75" s="131"/>
      <c r="B75" s="131"/>
      <c r="C75" s="133"/>
      <c r="D75" s="42" t="s">
        <v>65</v>
      </c>
      <c r="E75" s="44">
        <v>47033.36</v>
      </c>
      <c r="F75" s="43">
        <v>412200</v>
      </c>
      <c r="G75" s="43">
        <v>104870</v>
      </c>
      <c r="H75" s="43">
        <v>746.49</v>
      </c>
      <c r="I75" s="76">
        <f>(H75/G75)*100</f>
        <v>0.7118241632497377</v>
      </c>
      <c r="J75" s="75"/>
      <c r="K75" s="56"/>
      <c r="L75" s="77"/>
      <c r="M75" s="45"/>
      <c r="N75" s="38">
        <f t="shared" si="26"/>
        <v>746.49</v>
      </c>
      <c r="O75" s="89"/>
    </row>
    <row r="76" spans="1:15" s="14" customFormat="1" ht="20.25" customHeight="1">
      <c r="A76" s="131"/>
      <c r="B76" s="131"/>
      <c r="C76" s="138">
        <v>6060</v>
      </c>
      <c r="D76" s="35" t="s">
        <v>15</v>
      </c>
      <c r="E76" s="36">
        <f>E77+E79+E78</f>
        <v>19304.8</v>
      </c>
      <c r="F76" s="36">
        <f>F77+F79+F78</f>
        <v>2000</v>
      </c>
      <c r="G76" s="36">
        <f>G77+G79+G78</f>
        <v>2800</v>
      </c>
      <c r="H76" s="36">
        <f>H77+H79+H78</f>
        <v>2312.15</v>
      </c>
      <c r="I76" s="75">
        <f>(H76/G76)*100</f>
        <v>82.57678571428572</v>
      </c>
      <c r="J76" s="75">
        <f>(H76/E76)*100</f>
        <v>11.977073059549957</v>
      </c>
      <c r="K76" s="36" t="e">
        <f>K77+K79+K78+#REF!</f>
        <v>#REF!</v>
      </c>
      <c r="L76" s="36">
        <f>L77+L79+L78</f>
        <v>0</v>
      </c>
      <c r="M76" s="36">
        <f>M77+M79+M78</f>
        <v>0</v>
      </c>
      <c r="N76" s="38">
        <f t="shared" si="26"/>
        <v>2312.15</v>
      </c>
      <c r="O76" s="89">
        <f t="shared" si="22"/>
        <v>487.8499999999999</v>
      </c>
    </row>
    <row r="77" spans="1:15" ht="11.25" customHeight="1">
      <c r="A77" s="131"/>
      <c r="B77" s="131"/>
      <c r="C77" s="131"/>
      <c r="D77" s="42" t="s">
        <v>53</v>
      </c>
      <c r="E77" s="43">
        <v>1679.31</v>
      </c>
      <c r="F77" s="43">
        <v>2000</v>
      </c>
      <c r="G77" s="43">
        <v>2800</v>
      </c>
      <c r="H77" s="43">
        <v>2312.15</v>
      </c>
      <c r="I77" s="76">
        <f>(H77/G77)*100</f>
        <v>82.57678571428572</v>
      </c>
      <c r="J77" s="76">
        <f>(H77/E77)*100</f>
        <v>137.6845251918943</v>
      </c>
      <c r="K77" s="37"/>
      <c r="L77" s="38"/>
      <c r="M77" s="39"/>
      <c r="N77" s="38">
        <f t="shared" si="26"/>
        <v>2312.15</v>
      </c>
      <c r="O77" s="89">
        <f t="shared" si="22"/>
        <v>487.8499999999999</v>
      </c>
    </row>
    <row r="78" spans="1:15" ht="33.75">
      <c r="A78" s="131"/>
      <c r="B78" s="131"/>
      <c r="C78" s="132"/>
      <c r="D78" s="42" t="s">
        <v>77</v>
      </c>
      <c r="E78" s="43">
        <v>5692.45</v>
      </c>
      <c r="F78" s="43"/>
      <c r="G78" s="43"/>
      <c r="H78" s="43"/>
      <c r="I78" s="76"/>
      <c r="J78" s="75"/>
      <c r="K78" s="37"/>
      <c r="L78" s="38"/>
      <c r="M78" s="39"/>
      <c r="N78" s="38">
        <f t="shared" si="26"/>
        <v>0</v>
      </c>
      <c r="O78" s="89">
        <f t="shared" si="22"/>
        <v>0</v>
      </c>
    </row>
    <row r="79" spans="1:15" ht="13.5" customHeight="1">
      <c r="A79" s="131"/>
      <c r="B79" s="131"/>
      <c r="C79" s="132"/>
      <c r="D79" s="42" t="s">
        <v>93</v>
      </c>
      <c r="E79" s="43">
        <v>11933.04</v>
      </c>
      <c r="F79" s="43"/>
      <c r="G79" s="43"/>
      <c r="H79" s="43"/>
      <c r="I79" s="76"/>
      <c r="J79" s="75"/>
      <c r="K79" s="37"/>
      <c r="L79" s="38"/>
      <c r="M79" s="39"/>
      <c r="N79" s="38">
        <f t="shared" si="26"/>
        <v>0</v>
      </c>
      <c r="O79" s="89">
        <f t="shared" si="22"/>
        <v>0</v>
      </c>
    </row>
    <row r="80" spans="1:15" ht="30.75" customHeight="1">
      <c r="A80" s="132"/>
      <c r="B80" s="132"/>
      <c r="C80" s="141">
        <v>6068</v>
      </c>
      <c r="D80" s="35" t="s">
        <v>15</v>
      </c>
      <c r="E80" s="36">
        <f>E81</f>
        <v>11294.55</v>
      </c>
      <c r="F80" s="36">
        <f aca="true" t="shared" si="30" ref="F80:M80">F81</f>
        <v>0</v>
      </c>
      <c r="G80" s="36">
        <f t="shared" si="30"/>
        <v>0</v>
      </c>
      <c r="H80" s="36">
        <f t="shared" si="30"/>
        <v>0</v>
      </c>
      <c r="I80" s="36">
        <f t="shared" si="30"/>
        <v>0</v>
      </c>
      <c r="J80" s="36">
        <f t="shared" si="30"/>
        <v>0</v>
      </c>
      <c r="K80" s="36">
        <f t="shared" si="30"/>
        <v>0</v>
      </c>
      <c r="L80" s="36">
        <f t="shared" si="30"/>
        <v>0</v>
      </c>
      <c r="M80" s="36">
        <f t="shared" si="30"/>
        <v>0</v>
      </c>
      <c r="N80" s="38">
        <f t="shared" si="26"/>
        <v>0</v>
      </c>
      <c r="O80" s="91"/>
    </row>
    <row r="81" spans="1:15" ht="14.25" customHeight="1">
      <c r="A81" s="132"/>
      <c r="B81" s="132"/>
      <c r="C81" s="153"/>
      <c r="D81" s="42" t="s">
        <v>79</v>
      </c>
      <c r="E81" s="43">
        <v>11294.55</v>
      </c>
      <c r="F81" s="43"/>
      <c r="G81" s="43"/>
      <c r="H81" s="43"/>
      <c r="I81" s="76"/>
      <c r="J81" s="75"/>
      <c r="K81" s="37"/>
      <c r="L81" s="38"/>
      <c r="M81" s="39"/>
      <c r="N81" s="38">
        <f t="shared" si="26"/>
        <v>0</v>
      </c>
      <c r="O81" s="89"/>
    </row>
    <row r="82" spans="1:15" ht="31.5" customHeight="1">
      <c r="A82" s="132"/>
      <c r="B82" s="132"/>
      <c r="C82" s="141">
        <v>6069</v>
      </c>
      <c r="D82" s="35" t="s">
        <v>15</v>
      </c>
      <c r="E82" s="36">
        <f>E83</f>
        <v>8390.24</v>
      </c>
      <c r="F82" s="36">
        <f aca="true" t="shared" si="31" ref="F82:M82">F83</f>
        <v>0</v>
      </c>
      <c r="G82" s="36">
        <f t="shared" si="31"/>
        <v>0</v>
      </c>
      <c r="H82" s="36">
        <f t="shared" si="31"/>
        <v>0</v>
      </c>
      <c r="I82" s="36"/>
      <c r="J82" s="36">
        <f t="shared" si="31"/>
        <v>0</v>
      </c>
      <c r="K82" s="36">
        <f t="shared" si="31"/>
        <v>0</v>
      </c>
      <c r="L82" s="36">
        <f t="shared" si="31"/>
        <v>0</v>
      </c>
      <c r="M82" s="36">
        <f t="shared" si="31"/>
        <v>0</v>
      </c>
      <c r="N82" s="38">
        <f t="shared" si="26"/>
        <v>0</v>
      </c>
      <c r="O82" s="91"/>
    </row>
    <row r="83" spans="1:15" ht="12" customHeight="1">
      <c r="A83" s="133"/>
      <c r="B83" s="133"/>
      <c r="C83" s="153"/>
      <c r="D83" s="42" t="s">
        <v>79</v>
      </c>
      <c r="E83" s="43">
        <v>8390.24</v>
      </c>
      <c r="F83" s="43"/>
      <c r="G83" s="43"/>
      <c r="H83" s="43"/>
      <c r="I83" s="76"/>
      <c r="J83" s="75"/>
      <c r="K83" s="37"/>
      <c r="L83" s="38"/>
      <c r="M83" s="39"/>
      <c r="N83" s="38">
        <f t="shared" si="26"/>
        <v>0</v>
      </c>
      <c r="O83" s="89"/>
    </row>
    <row r="84" spans="1:15" s="15" customFormat="1" ht="11.25" customHeight="1">
      <c r="A84" s="130">
        <v>750</v>
      </c>
      <c r="B84" s="48"/>
      <c r="C84" s="48"/>
      <c r="D84" s="49" t="s">
        <v>17</v>
      </c>
      <c r="E84" s="31">
        <f>E85</f>
        <v>9865</v>
      </c>
      <c r="F84" s="31">
        <f aca="true" t="shared" si="32" ref="F84:M85">F85</f>
        <v>8500</v>
      </c>
      <c r="G84" s="31">
        <f t="shared" si="32"/>
        <v>8500</v>
      </c>
      <c r="H84" s="31">
        <f t="shared" si="32"/>
        <v>5110</v>
      </c>
      <c r="I84" s="75">
        <f>(H84/G84)*100</f>
        <v>60.11764705882353</v>
      </c>
      <c r="J84" s="75">
        <f>(H84/E84)*100</f>
        <v>51.79929042067917</v>
      </c>
      <c r="K84" s="31">
        <f t="shared" si="32"/>
        <v>0</v>
      </c>
      <c r="L84" s="31">
        <f t="shared" si="32"/>
        <v>0</v>
      </c>
      <c r="M84" s="31">
        <f t="shared" si="32"/>
        <v>0</v>
      </c>
      <c r="N84" s="38">
        <f t="shared" si="26"/>
        <v>5110</v>
      </c>
      <c r="O84" s="90">
        <f t="shared" si="22"/>
        <v>3390</v>
      </c>
    </row>
    <row r="85" spans="1:15" ht="12.75">
      <c r="A85" s="131"/>
      <c r="B85" s="138">
        <v>75023</v>
      </c>
      <c r="C85" s="54"/>
      <c r="D85" s="35" t="s">
        <v>18</v>
      </c>
      <c r="E85" s="36">
        <f>E86</f>
        <v>9865</v>
      </c>
      <c r="F85" s="36">
        <f t="shared" si="32"/>
        <v>8500</v>
      </c>
      <c r="G85" s="36">
        <f t="shared" si="32"/>
        <v>8500</v>
      </c>
      <c r="H85" s="36">
        <f t="shared" si="32"/>
        <v>5110</v>
      </c>
      <c r="I85" s="36">
        <f t="shared" si="32"/>
        <v>60.11764705882353</v>
      </c>
      <c r="J85" s="36">
        <f t="shared" si="32"/>
        <v>51.79929042067917</v>
      </c>
      <c r="K85" s="36">
        <f t="shared" si="32"/>
        <v>0</v>
      </c>
      <c r="L85" s="36">
        <f t="shared" si="32"/>
        <v>0</v>
      </c>
      <c r="M85" s="36">
        <f t="shared" si="32"/>
        <v>0</v>
      </c>
      <c r="N85" s="38">
        <f t="shared" si="26"/>
        <v>5110</v>
      </c>
      <c r="O85" s="91">
        <f t="shared" si="22"/>
        <v>3390</v>
      </c>
    </row>
    <row r="86" spans="1:15" s="14" customFormat="1" ht="24" customHeight="1">
      <c r="A86" s="131"/>
      <c r="B86" s="131"/>
      <c r="C86" s="138">
        <v>6060</v>
      </c>
      <c r="D86" s="35" t="s">
        <v>19</v>
      </c>
      <c r="E86" s="36">
        <f>E87</f>
        <v>9865</v>
      </c>
      <c r="F86" s="36">
        <f>F87</f>
        <v>8500</v>
      </c>
      <c r="G86" s="36">
        <f>G87</f>
        <v>8500</v>
      </c>
      <c r="H86" s="36">
        <f>H87</f>
        <v>5110</v>
      </c>
      <c r="I86" s="75">
        <f aca="true" t="shared" si="33" ref="I86:I91">(H86/G86)*100</f>
        <v>60.11764705882353</v>
      </c>
      <c r="J86" s="75">
        <f>(H86/E86)*100</f>
        <v>51.79929042067917</v>
      </c>
      <c r="K86" s="40"/>
      <c r="L86" s="41">
        <f>L87</f>
        <v>0</v>
      </c>
      <c r="M86" s="46"/>
      <c r="N86" s="38">
        <f t="shared" si="26"/>
        <v>5110</v>
      </c>
      <c r="O86" s="89">
        <f t="shared" si="22"/>
        <v>3390</v>
      </c>
    </row>
    <row r="87" spans="1:15" ht="12.75">
      <c r="A87" s="145"/>
      <c r="B87" s="145"/>
      <c r="C87" s="145"/>
      <c r="D87" s="42" t="s">
        <v>20</v>
      </c>
      <c r="E87" s="43">
        <v>9865</v>
      </c>
      <c r="F87" s="43">
        <v>8500</v>
      </c>
      <c r="G87" s="43">
        <v>8500</v>
      </c>
      <c r="H87" s="43">
        <v>5110</v>
      </c>
      <c r="I87" s="76">
        <f t="shared" si="33"/>
        <v>60.11764705882353</v>
      </c>
      <c r="J87" s="76">
        <f>(H87/E87)*100</f>
        <v>51.79929042067917</v>
      </c>
      <c r="K87" s="37"/>
      <c r="L87" s="38"/>
      <c r="M87" s="39"/>
      <c r="N87" s="38">
        <f t="shared" si="26"/>
        <v>5110</v>
      </c>
      <c r="O87" s="89">
        <f t="shared" si="22"/>
        <v>3390</v>
      </c>
    </row>
    <row r="88" spans="1:15" s="15" customFormat="1" ht="26.25" customHeight="1">
      <c r="A88" s="130">
        <v>754</v>
      </c>
      <c r="B88" s="48"/>
      <c r="C88" s="48"/>
      <c r="D88" s="49" t="s">
        <v>21</v>
      </c>
      <c r="E88" s="31">
        <f>E89+E97</f>
        <v>541240.94</v>
      </c>
      <c r="F88" s="31">
        <f aca="true" t="shared" si="34" ref="F88:M88">F89+F97</f>
        <v>500</v>
      </c>
      <c r="G88" s="31">
        <f t="shared" si="34"/>
        <v>35865</v>
      </c>
      <c r="H88" s="31">
        <f t="shared" si="34"/>
        <v>3673.34</v>
      </c>
      <c r="I88" s="75">
        <f t="shared" si="33"/>
        <v>10.242130210511641</v>
      </c>
      <c r="J88" s="31"/>
      <c r="K88" s="31">
        <f t="shared" si="34"/>
        <v>0</v>
      </c>
      <c r="L88" s="31">
        <f t="shared" si="34"/>
        <v>0</v>
      </c>
      <c r="M88" s="31">
        <f t="shared" si="34"/>
        <v>0</v>
      </c>
      <c r="N88" s="38">
        <f t="shared" si="26"/>
        <v>3673.34</v>
      </c>
      <c r="O88" s="89">
        <f t="shared" si="22"/>
        <v>32191.66</v>
      </c>
    </row>
    <row r="89" spans="1:15" ht="12.75">
      <c r="A89" s="131"/>
      <c r="B89" s="138">
        <v>75412</v>
      </c>
      <c r="C89" s="54"/>
      <c r="D89" s="35" t="s">
        <v>9</v>
      </c>
      <c r="E89" s="36">
        <f>E90+E94</f>
        <v>541240.94</v>
      </c>
      <c r="F89" s="36">
        <f>F90+F94</f>
        <v>500</v>
      </c>
      <c r="G89" s="36">
        <f>G90+G94</f>
        <v>4500</v>
      </c>
      <c r="H89" s="36">
        <f>H90+H94</f>
        <v>3673.34</v>
      </c>
      <c r="I89" s="75">
        <f t="shared" si="33"/>
        <v>81.62977777777778</v>
      </c>
      <c r="J89" s="75">
        <f>(H89/E89)*100</f>
        <v>0.6786884968457857</v>
      </c>
      <c r="K89" s="37"/>
      <c r="L89" s="38"/>
      <c r="M89" s="79">
        <f>M90+M94</f>
        <v>0</v>
      </c>
      <c r="N89" s="38">
        <f t="shared" si="26"/>
        <v>3673.34</v>
      </c>
      <c r="O89" s="89">
        <f t="shared" si="22"/>
        <v>826.6599999999999</v>
      </c>
    </row>
    <row r="90" spans="1:15" s="14" customFormat="1" ht="24" customHeight="1">
      <c r="A90" s="131"/>
      <c r="B90" s="131"/>
      <c r="C90" s="138">
        <v>6050</v>
      </c>
      <c r="D90" s="35" t="s">
        <v>26</v>
      </c>
      <c r="E90" s="36">
        <f>E91+E93+E92</f>
        <v>6791</v>
      </c>
      <c r="F90" s="36">
        <f>F91+F93+F92</f>
        <v>500</v>
      </c>
      <c r="G90" s="36">
        <f>G91+G93+G92</f>
        <v>4500</v>
      </c>
      <c r="H90" s="36">
        <f>H91+H93+H92</f>
        <v>3673.34</v>
      </c>
      <c r="I90" s="75">
        <f t="shared" si="33"/>
        <v>81.62977777777778</v>
      </c>
      <c r="J90" s="75">
        <f>(H90/E90)*100</f>
        <v>54.09129730525696</v>
      </c>
      <c r="K90" s="36">
        <f>K91+K93+K92</f>
        <v>0</v>
      </c>
      <c r="L90" s="36">
        <f>L91+L93+L92</f>
        <v>0</v>
      </c>
      <c r="M90" s="36">
        <f>M91+M93+M92</f>
        <v>0</v>
      </c>
      <c r="N90" s="38">
        <f t="shared" si="26"/>
        <v>3673.34</v>
      </c>
      <c r="O90" s="89">
        <f t="shared" si="22"/>
        <v>826.6599999999999</v>
      </c>
    </row>
    <row r="91" spans="1:15" ht="22.5">
      <c r="A91" s="131"/>
      <c r="B91" s="131"/>
      <c r="C91" s="139"/>
      <c r="D91" s="109" t="s">
        <v>132</v>
      </c>
      <c r="E91" s="43"/>
      <c r="F91" s="43"/>
      <c r="G91" s="43">
        <v>4000</v>
      </c>
      <c r="H91" s="43">
        <v>3673.34</v>
      </c>
      <c r="I91" s="76">
        <f t="shared" si="33"/>
        <v>91.8335</v>
      </c>
      <c r="J91" s="75"/>
      <c r="K91" s="37"/>
      <c r="L91" s="38"/>
      <c r="M91" s="39"/>
      <c r="N91" s="38">
        <f t="shared" si="26"/>
        <v>3673.34</v>
      </c>
      <c r="O91" s="89">
        <f t="shared" si="22"/>
        <v>326.65999999999985</v>
      </c>
    </row>
    <row r="92" spans="1:15" ht="22.5">
      <c r="A92" s="131"/>
      <c r="B92" s="131"/>
      <c r="C92" s="139"/>
      <c r="D92" s="42" t="s">
        <v>80</v>
      </c>
      <c r="E92" s="43">
        <v>6791</v>
      </c>
      <c r="F92" s="43"/>
      <c r="G92" s="43"/>
      <c r="H92" s="43"/>
      <c r="I92" s="76"/>
      <c r="J92" s="75">
        <f>(H92/E92)*100</f>
        <v>0</v>
      </c>
      <c r="K92" s="37"/>
      <c r="L92" s="38"/>
      <c r="M92" s="39"/>
      <c r="N92" s="38">
        <f t="shared" si="26"/>
        <v>0</v>
      </c>
      <c r="O92" s="89"/>
    </row>
    <row r="93" spans="1:15" ht="24" customHeight="1">
      <c r="A93" s="131"/>
      <c r="B93" s="131"/>
      <c r="C93" s="139"/>
      <c r="D93" s="58" t="s">
        <v>46</v>
      </c>
      <c r="E93" s="43"/>
      <c r="F93" s="43">
        <v>500</v>
      </c>
      <c r="G93" s="43">
        <v>500</v>
      </c>
      <c r="H93" s="43"/>
      <c r="I93" s="76"/>
      <c r="J93" s="75"/>
      <c r="K93" s="37"/>
      <c r="L93" s="38"/>
      <c r="M93" s="39"/>
      <c r="N93" s="38">
        <f t="shared" si="26"/>
        <v>0</v>
      </c>
      <c r="O93" s="89">
        <f t="shared" si="22"/>
        <v>500</v>
      </c>
    </row>
    <row r="94" spans="1:15" s="14" customFormat="1" ht="29.25" customHeight="1">
      <c r="A94" s="131"/>
      <c r="B94" s="131"/>
      <c r="C94" s="138">
        <v>6060</v>
      </c>
      <c r="D94" s="35" t="s">
        <v>19</v>
      </c>
      <c r="E94" s="36">
        <f aca="true" t="shared" si="35" ref="E94:M94">E95+E96</f>
        <v>534449.94</v>
      </c>
      <c r="F94" s="36">
        <f t="shared" si="35"/>
        <v>0</v>
      </c>
      <c r="G94" s="36">
        <f t="shared" si="35"/>
        <v>0</v>
      </c>
      <c r="H94" s="36">
        <f t="shared" si="35"/>
        <v>0</v>
      </c>
      <c r="I94" s="75"/>
      <c r="J94" s="75">
        <f>(H94/E94)*100</f>
        <v>0</v>
      </c>
      <c r="K94" s="36">
        <f t="shared" si="35"/>
        <v>0</v>
      </c>
      <c r="L94" s="36">
        <f t="shared" si="35"/>
        <v>0</v>
      </c>
      <c r="M94" s="36">
        <f t="shared" si="35"/>
        <v>0</v>
      </c>
      <c r="N94" s="38">
        <f t="shared" si="26"/>
        <v>0</v>
      </c>
      <c r="O94" s="89">
        <f t="shared" si="22"/>
        <v>0</v>
      </c>
    </row>
    <row r="95" spans="1:15" ht="24" customHeight="1">
      <c r="A95" s="131"/>
      <c r="B95" s="131"/>
      <c r="C95" s="131"/>
      <c r="D95" s="42" t="s">
        <v>80</v>
      </c>
      <c r="E95" s="43">
        <v>522449.94</v>
      </c>
      <c r="F95" s="43"/>
      <c r="G95" s="43"/>
      <c r="H95" s="43"/>
      <c r="I95" s="75"/>
      <c r="J95" s="76">
        <f>(H95/E95)*100</f>
        <v>0</v>
      </c>
      <c r="K95" s="37"/>
      <c r="L95" s="38"/>
      <c r="M95" s="38"/>
      <c r="N95" s="38">
        <f t="shared" si="26"/>
        <v>0</v>
      </c>
      <c r="O95" s="89">
        <f t="shared" si="22"/>
        <v>0</v>
      </c>
    </row>
    <row r="96" spans="1:15" ht="21" customHeight="1">
      <c r="A96" s="131"/>
      <c r="B96" s="145"/>
      <c r="C96" s="145"/>
      <c r="D96" s="100" t="s">
        <v>94</v>
      </c>
      <c r="E96" s="43">
        <v>12000</v>
      </c>
      <c r="F96" s="43"/>
      <c r="G96" s="43"/>
      <c r="H96" s="43"/>
      <c r="I96" s="75"/>
      <c r="J96" s="76">
        <f>(H96/E96)*100</f>
        <v>0</v>
      </c>
      <c r="K96" s="37"/>
      <c r="L96" s="38"/>
      <c r="M96" s="39"/>
      <c r="N96" s="38">
        <f t="shared" si="26"/>
        <v>0</v>
      </c>
      <c r="O96" s="89">
        <f t="shared" si="22"/>
        <v>0</v>
      </c>
    </row>
    <row r="97" spans="1:15" ht="18" customHeight="1">
      <c r="A97" s="131"/>
      <c r="B97" s="138">
        <v>75495</v>
      </c>
      <c r="C97" s="54"/>
      <c r="D97" s="35" t="s">
        <v>16</v>
      </c>
      <c r="E97" s="36">
        <f>E98+E100</f>
        <v>0</v>
      </c>
      <c r="F97" s="36">
        <f aca="true" t="shared" si="36" ref="F97:M97">F98+F100</f>
        <v>0</v>
      </c>
      <c r="G97" s="36">
        <f t="shared" si="36"/>
        <v>31365</v>
      </c>
      <c r="H97" s="36">
        <f t="shared" si="36"/>
        <v>0</v>
      </c>
      <c r="I97" s="75">
        <f aca="true" t="shared" si="37" ref="I97:I102">(H97/G97)*100</f>
        <v>0</v>
      </c>
      <c r="J97" s="75"/>
      <c r="K97" s="36">
        <f t="shared" si="36"/>
        <v>0</v>
      </c>
      <c r="L97" s="36">
        <f t="shared" si="36"/>
        <v>0</v>
      </c>
      <c r="M97" s="36">
        <f t="shared" si="36"/>
        <v>0</v>
      </c>
      <c r="N97" s="38">
        <f t="shared" si="26"/>
        <v>0</v>
      </c>
      <c r="O97" s="90">
        <f t="shared" si="22"/>
        <v>31365</v>
      </c>
    </row>
    <row r="98" spans="1:15" s="14" customFormat="1" ht="23.25" customHeight="1">
      <c r="A98" s="131"/>
      <c r="B98" s="131"/>
      <c r="C98" s="138">
        <v>6057</v>
      </c>
      <c r="D98" s="35" t="s">
        <v>6</v>
      </c>
      <c r="E98" s="36">
        <f>E99</f>
        <v>0</v>
      </c>
      <c r="F98" s="36">
        <f>F99</f>
        <v>0</v>
      </c>
      <c r="G98" s="36">
        <f>G99</f>
        <v>26660.25</v>
      </c>
      <c r="H98" s="36">
        <f>H99</f>
        <v>0</v>
      </c>
      <c r="I98" s="75">
        <f t="shared" si="37"/>
        <v>0</v>
      </c>
      <c r="J98" s="75"/>
      <c r="K98" s="40"/>
      <c r="L98" s="41">
        <f>L99</f>
        <v>0</v>
      </c>
      <c r="M98" s="46">
        <f>M99</f>
        <v>0</v>
      </c>
      <c r="N98" s="38">
        <f t="shared" si="26"/>
        <v>0</v>
      </c>
      <c r="O98" s="91">
        <f t="shared" si="22"/>
        <v>26660.25</v>
      </c>
    </row>
    <row r="99" spans="1:15" ht="33.75">
      <c r="A99" s="131"/>
      <c r="B99" s="131"/>
      <c r="C99" s="144"/>
      <c r="D99" s="109" t="s">
        <v>133</v>
      </c>
      <c r="E99" s="43"/>
      <c r="F99" s="43"/>
      <c r="G99" s="43">
        <v>26660.25</v>
      </c>
      <c r="H99" s="43"/>
      <c r="I99" s="76">
        <f t="shared" si="37"/>
        <v>0</v>
      </c>
      <c r="J99" s="75"/>
      <c r="K99" s="37"/>
      <c r="L99" s="38"/>
      <c r="M99" s="39"/>
      <c r="N99" s="38">
        <f t="shared" si="26"/>
        <v>0</v>
      </c>
      <c r="O99" s="89">
        <f t="shared" si="22"/>
        <v>26660.25</v>
      </c>
    </row>
    <row r="100" spans="1:15" ht="26.25" customHeight="1">
      <c r="A100" s="132"/>
      <c r="B100" s="132"/>
      <c r="C100" s="138">
        <v>6059</v>
      </c>
      <c r="D100" s="35" t="s">
        <v>6</v>
      </c>
      <c r="E100" s="43">
        <f>E101</f>
        <v>0</v>
      </c>
      <c r="F100" s="43">
        <f aca="true" t="shared" si="38" ref="F100:M100">F101</f>
        <v>0</v>
      </c>
      <c r="G100" s="43">
        <f t="shared" si="38"/>
        <v>4704.75</v>
      </c>
      <c r="H100" s="43">
        <f t="shared" si="38"/>
        <v>0</v>
      </c>
      <c r="I100" s="75">
        <f t="shared" si="37"/>
        <v>0</v>
      </c>
      <c r="J100" s="75"/>
      <c r="K100" s="43">
        <f t="shared" si="38"/>
        <v>0</v>
      </c>
      <c r="L100" s="43">
        <f t="shared" si="38"/>
        <v>0</v>
      </c>
      <c r="M100" s="43">
        <f t="shared" si="38"/>
        <v>0</v>
      </c>
      <c r="N100" s="38">
        <f t="shared" si="26"/>
        <v>0</v>
      </c>
      <c r="O100" s="89"/>
    </row>
    <row r="101" spans="1:15" ht="33.75">
      <c r="A101" s="133"/>
      <c r="B101" s="133"/>
      <c r="C101" s="144"/>
      <c r="D101" s="109" t="s">
        <v>133</v>
      </c>
      <c r="E101" s="43"/>
      <c r="F101" s="43"/>
      <c r="G101" s="43">
        <v>4704.75</v>
      </c>
      <c r="H101" s="43"/>
      <c r="I101" s="76">
        <f t="shared" si="37"/>
        <v>0</v>
      </c>
      <c r="J101" s="75"/>
      <c r="K101" s="37"/>
      <c r="L101" s="38"/>
      <c r="M101" s="39"/>
      <c r="N101" s="38">
        <f t="shared" si="26"/>
        <v>0</v>
      </c>
      <c r="O101" s="89"/>
    </row>
    <row r="102" spans="1:17" ht="15.75" customHeight="1">
      <c r="A102" s="138">
        <v>801</v>
      </c>
      <c r="B102" s="54"/>
      <c r="C102" s="54"/>
      <c r="D102" s="35" t="s">
        <v>24</v>
      </c>
      <c r="E102" s="36">
        <f>E103+E106+E109</f>
        <v>56567.57</v>
      </c>
      <c r="F102" s="36">
        <f aca="true" t="shared" si="39" ref="F102:M102">F103+F106+F109</f>
        <v>967933.25</v>
      </c>
      <c r="G102" s="36">
        <f t="shared" si="39"/>
        <v>364792.1</v>
      </c>
      <c r="H102" s="36">
        <f t="shared" si="39"/>
        <v>364497.25</v>
      </c>
      <c r="I102" s="75">
        <f t="shared" si="37"/>
        <v>99.9191731399885</v>
      </c>
      <c r="J102" s="75">
        <f>(H102/E102)*100</f>
        <v>644.3572704289755</v>
      </c>
      <c r="K102" s="36">
        <f t="shared" si="39"/>
        <v>0</v>
      </c>
      <c r="L102" s="36">
        <f t="shared" si="39"/>
        <v>0</v>
      </c>
      <c r="M102" s="36">
        <f t="shared" si="39"/>
        <v>278686.16</v>
      </c>
      <c r="N102" s="38">
        <f t="shared" si="26"/>
        <v>85811.09000000003</v>
      </c>
      <c r="O102" s="90">
        <f t="shared" si="22"/>
        <v>294.8499999999767</v>
      </c>
      <c r="P102" s="14"/>
      <c r="Q102" s="14"/>
    </row>
    <row r="103" spans="1:15" ht="14.25" customHeight="1">
      <c r="A103" s="131"/>
      <c r="B103" s="138">
        <v>80101</v>
      </c>
      <c r="C103" s="34"/>
      <c r="D103" s="35" t="s">
        <v>25</v>
      </c>
      <c r="E103" s="36">
        <f>E104</f>
        <v>13867.57</v>
      </c>
      <c r="F103" s="36">
        <f aca="true" t="shared" si="40" ref="F103:M103">F104</f>
        <v>0</v>
      </c>
      <c r="G103" s="36">
        <f t="shared" si="40"/>
        <v>0</v>
      </c>
      <c r="H103" s="36">
        <f t="shared" si="40"/>
        <v>0</v>
      </c>
      <c r="I103" s="75"/>
      <c r="J103" s="75">
        <f>(H103/E103)*100</f>
        <v>0</v>
      </c>
      <c r="K103" s="36">
        <f t="shared" si="40"/>
        <v>0</v>
      </c>
      <c r="L103" s="36">
        <f t="shared" si="40"/>
        <v>0</v>
      </c>
      <c r="M103" s="36">
        <f t="shared" si="40"/>
        <v>0</v>
      </c>
      <c r="N103" s="38">
        <f t="shared" si="26"/>
        <v>0</v>
      </c>
      <c r="O103" s="90">
        <f t="shared" si="22"/>
        <v>0</v>
      </c>
    </row>
    <row r="104" spans="1:15" ht="21">
      <c r="A104" s="131"/>
      <c r="B104" s="132"/>
      <c r="C104" s="136">
        <v>6060</v>
      </c>
      <c r="D104" s="35" t="s">
        <v>13</v>
      </c>
      <c r="E104" s="85">
        <f>E105</f>
        <v>13867.57</v>
      </c>
      <c r="F104" s="85">
        <f aca="true" t="shared" si="41" ref="F104:M104">F105</f>
        <v>0</v>
      </c>
      <c r="G104" s="85">
        <f t="shared" si="41"/>
        <v>0</v>
      </c>
      <c r="H104" s="85">
        <f t="shared" si="41"/>
        <v>0</v>
      </c>
      <c r="I104" s="75"/>
      <c r="J104" s="75">
        <f>(H104/E104)*100</f>
        <v>0</v>
      </c>
      <c r="K104" s="85">
        <f t="shared" si="41"/>
        <v>0</v>
      </c>
      <c r="L104" s="85">
        <f t="shared" si="41"/>
        <v>0</v>
      </c>
      <c r="M104" s="85">
        <f t="shared" si="41"/>
        <v>0</v>
      </c>
      <c r="N104" s="38">
        <f t="shared" si="26"/>
        <v>0</v>
      </c>
      <c r="O104" s="90">
        <f aca="true" t="shared" si="42" ref="O104:O145">G104-(H104+L104)</f>
        <v>0</v>
      </c>
    </row>
    <row r="105" spans="1:15" ht="12.75">
      <c r="A105" s="131"/>
      <c r="B105" s="132"/>
      <c r="C105" s="137"/>
      <c r="D105" s="59" t="s">
        <v>95</v>
      </c>
      <c r="E105" s="60">
        <v>13867.57</v>
      </c>
      <c r="F105" s="60"/>
      <c r="G105" s="60"/>
      <c r="H105" s="60"/>
      <c r="I105" s="75"/>
      <c r="J105" s="75"/>
      <c r="K105" s="93"/>
      <c r="L105" s="60"/>
      <c r="M105" s="60"/>
      <c r="N105" s="38">
        <f t="shared" si="26"/>
        <v>0</v>
      </c>
      <c r="O105" s="89"/>
    </row>
    <row r="106" spans="1:15" s="16" customFormat="1" ht="13.5" customHeight="1">
      <c r="A106" s="131"/>
      <c r="B106" s="138">
        <v>80110</v>
      </c>
      <c r="C106" s="92"/>
      <c r="D106" s="86" t="s">
        <v>66</v>
      </c>
      <c r="E106" s="61">
        <f>E107</f>
        <v>0</v>
      </c>
      <c r="F106" s="61">
        <f aca="true" t="shared" si="43" ref="F106:M107">F107</f>
        <v>27000</v>
      </c>
      <c r="G106" s="61">
        <f t="shared" si="43"/>
        <v>27000</v>
      </c>
      <c r="H106" s="61">
        <f t="shared" si="43"/>
        <v>26705.15</v>
      </c>
      <c r="I106" s="75">
        <f aca="true" t="shared" si="44" ref="I106:I111">(H106/G106)*100</f>
        <v>98.90796296296297</v>
      </c>
      <c r="J106" s="75"/>
      <c r="K106" s="61">
        <f t="shared" si="43"/>
        <v>0</v>
      </c>
      <c r="L106" s="61">
        <f t="shared" si="43"/>
        <v>0</v>
      </c>
      <c r="M106" s="61">
        <f t="shared" si="43"/>
        <v>0</v>
      </c>
      <c r="N106" s="38">
        <f t="shared" si="26"/>
        <v>26705.15</v>
      </c>
      <c r="O106" s="89">
        <f t="shared" si="42"/>
        <v>294.84999999999854</v>
      </c>
    </row>
    <row r="107" spans="1:15" s="16" customFormat="1" ht="22.5">
      <c r="A107" s="131"/>
      <c r="B107" s="139"/>
      <c r="C107" s="138">
        <v>6050</v>
      </c>
      <c r="D107" s="57" t="s">
        <v>11</v>
      </c>
      <c r="E107" s="61">
        <f>E108</f>
        <v>0</v>
      </c>
      <c r="F107" s="61">
        <f t="shared" si="43"/>
        <v>27000</v>
      </c>
      <c r="G107" s="61">
        <f t="shared" si="43"/>
        <v>27000</v>
      </c>
      <c r="H107" s="61">
        <f t="shared" si="43"/>
        <v>26705.15</v>
      </c>
      <c r="I107" s="75">
        <f t="shared" si="44"/>
        <v>98.90796296296297</v>
      </c>
      <c r="J107" s="75"/>
      <c r="K107" s="61">
        <f t="shared" si="43"/>
        <v>0</v>
      </c>
      <c r="L107" s="61">
        <f t="shared" si="43"/>
        <v>0</v>
      </c>
      <c r="M107" s="61">
        <f t="shared" si="43"/>
        <v>0</v>
      </c>
      <c r="N107" s="38">
        <f t="shared" si="26"/>
        <v>26705.15</v>
      </c>
      <c r="O107" s="89">
        <f t="shared" si="42"/>
        <v>294.84999999999854</v>
      </c>
    </row>
    <row r="108" spans="1:15" s="16" customFormat="1" ht="12.75" customHeight="1">
      <c r="A108" s="131"/>
      <c r="B108" s="139"/>
      <c r="C108" s="133"/>
      <c r="D108" s="70" t="s">
        <v>96</v>
      </c>
      <c r="E108" s="63"/>
      <c r="F108" s="63">
        <v>27000</v>
      </c>
      <c r="G108" s="63">
        <v>27000</v>
      </c>
      <c r="H108" s="63">
        <v>26705.15</v>
      </c>
      <c r="I108" s="75">
        <f t="shared" si="44"/>
        <v>98.90796296296297</v>
      </c>
      <c r="J108" s="75"/>
      <c r="K108" s="37"/>
      <c r="L108" s="80"/>
      <c r="M108" s="62"/>
      <c r="N108" s="38">
        <f t="shared" si="26"/>
        <v>26705.15</v>
      </c>
      <c r="O108" s="89"/>
    </row>
    <row r="109" spans="1:15" s="14" customFormat="1" ht="12.75">
      <c r="A109" s="131"/>
      <c r="B109" s="138">
        <v>80130</v>
      </c>
      <c r="C109" s="54"/>
      <c r="D109" s="35" t="s">
        <v>104</v>
      </c>
      <c r="E109" s="36">
        <f>E112+E114+E110</f>
        <v>42700</v>
      </c>
      <c r="F109" s="36">
        <f aca="true" t="shared" si="45" ref="F109:M109">F112+F114+F110</f>
        <v>940933.25</v>
      </c>
      <c r="G109" s="36">
        <f t="shared" si="45"/>
        <v>337792.1</v>
      </c>
      <c r="H109" s="36">
        <f t="shared" si="45"/>
        <v>337792.1</v>
      </c>
      <c r="I109" s="75">
        <f t="shared" si="44"/>
        <v>100</v>
      </c>
      <c r="J109" s="75">
        <f>(H109/E109)*100</f>
        <v>791.0822014051521</v>
      </c>
      <c r="K109" s="36">
        <f t="shared" si="45"/>
        <v>0</v>
      </c>
      <c r="L109" s="36">
        <f t="shared" si="45"/>
        <v>0</v>
      </c>
      <c r="M109" s="36">
        <f t="shared" si="45"/>
        <v>278686.16</v>
      </c>
      <c r="N109" s="38">
        <f t="shared" si="26"/>
        <v>59105.94</v>
      </c>
      <c r="O109" s="91">
        <f t="shared" si="42"/>
        <v>0</v>
      </c>
    </row>
    <row r="110" spans="1:15" s="14" customFormat="1" ht="31.5">
      <c r="A110" s="131"/>
      <c r="B110" s="139"/>
      <c r="C110" s="138">
        <v>6057</v>
      </c>
      <c r="D110" s="87" t="s">
        <v>11</v>
      </c>
      <c r="E110" s="36">
        <f>E111</f>
        <v>0</v>
      </c>
      <c r="F110" s="36">
        <f aca="true" t="shared" si="46" ref="F110:M110">F111</f>
        <v>763232</v>
      </c>
      <c r="G110" s="36">
        <f t="shared" si="46"/>
        <v>278686.16</v>
      </c>
      <c r="H110" s="36">
        <f t="shared" si="46"/>
        <v>278686.16</v>
      </c>
      <c r="I110" s="75">
        <f t="shared" si="44"/>
        <v>100</v>
      </c>
      <c r="J110" s="75"/>
      <c r="K110" s="36">
        <f t="shared" si="46"/>
        <v>0</v>
      </c>
      <c r="L110" s="36">
        <f t="shared" si="46"/>
        <v>0</v>
      </c>
      <c r="M110" s="36">
        <f t="shared" si="46"/>
        <v>278686.16</v>
      </c>
      <c r="N110" s="38">
        <f t="shared" si="26"/>
        <v>0</v>
      </c>
      <c r="O110" s="91"/>
    </row>
    <row r="111" spans="1:15" s="14" customFormat="1" ht="22.5">
      <c r="A111" s="131"/>
      <c r="B111" s="139"/>
      <c r="C111" s="144"/>
      <c r="D111" s="42" t="s">
        <v>105</v>
      </c>
      <c r="E111" s="43"/>
      <c r="F111" s="43">
        <v>763232</v>
      </c>
      <c r="G111" s="43">
        <v>278686.16</v>
      </c>
      <c r="H111" s="43">
        <v>278686.16</v>
      </c>
      <c r="I111" s="76">
        <f t="shared" si="44"/>
        <v>100</v>
      </c>
      <c r="J111" s="75"/>
      <c r="K111" s="37"/>
      <c r="L111" s="38"/>
      <c r="M111" s="39">
        <v>278686.16</v>
      </c>
      <c r="N111" s="38">
        <f t="shared" si="26"/>
        <v>0</v>
      </c>
      <c r="O111" s="89"/>
    </row>
    <row r="112" spans="1:15" s="14" customFormat="1" ht="25.5" customHeight="1">
      <c r="A112" s="131"/>
      <c r="B112" s="139"/>
      <c r="C112" s="136">
        <v>6058</v>
      </c>
      <c r="D112" s="87" t="s">
        <v>11</v>
      </c>
      <c r="E112" s="67">
        <f>E113</f>
        <v>36295</v>
      </c>
      <c r="F112" s="67">
        <f aca="true" t="shared" si="47" ref="F112:M112">F113</f>
        <v>0</v>
      </c>
      <c r="G112" s="67">
        <f t="shared" si="47"/>
        <v>0</v>
      </c>
      <c r="H112" s="67">
        <f t="shared" si="47"/>
        <v>0</v>
      </c>
      <c r="I112" s="75"/>
      <c r="J112" s="75"/>
      <c r="K112" s="67">
        <f t="shared" si="47"/>
        <v>0</v>
      </c>
      <c r="L112" s="67">
        <f t="shared" si="47"/>
        <v>0</v>
      </c>
      <c r="M112" s="67">
        <f t="shared" si="47"/>
        <v>0</v>
      </c>
      <c r="N112" s="38">
        <f t="shared" si="26"/>
        <v>0</v>
      </c>
      <c r="O112" s="91">
        <f t="shared" si="42"/>
        <v>0</v>
      </c>
    </row>
    <row r="113" spans="1:15" s="14" customFormat="1" ht="25.5" customHeight="1">
      <c r="A113" s="131"/>
      <c r="B113" s="139"/>
      <c r="C113" s="143"/>
      <c r="D113" s="42" t="s">
        <v>105</v>
      </c>
      <c r="E113" s="44">
        <v>36295</v>
      </c>
      <c r="F113" s="44"/>
      <c r="G113" s="44"/>
      <c r="H113" s="44"/>
      <c r="I113" s="75"/>
      <c r="J113" s="75"/>
      <c r="K113" s="40"/>
      <c r="L113" s="41"/>
      <c r="M113" s="46"/>
      <c r="N113" s="38">
        <f t="shared" si="26"/>
        <v>0</v>
      </c>
      <c r="O113" s="89"/>
    </row>
    <row r="114" spans="1:15" s="14" customFormat="1" ht="24" customHeight="1">
      <c r="A114" s="131"/>
      <c r="B114" s="139"/>
      <c r="C114" s="138">
        <v>6059</v>
      </c>
      <c r="D114" s="87" t="s">
        <v>11</v>
      </c>
      <c r="E114" s="67">
        <f>E115</f>
        <v>6405</v>
      </c>
      <c r="F114" s="67">
        <f aca="true" t="shared" si="48" ref="F114:M114">F115</f>
        <v>177701.25</v>
      </c>
      <c r="G114" s="67">
        <f t="shared" si="48"/>
        <v>59105.94</v>
      </c>
      <c r="H114" s="67">
        <f t="shared" si="48"/>
        <v>59105.94</v>
      </c>
      <c r="I114" s="75">
        <f>(H114/G114)*100</f>
        <v>100</v>
      </c>
      <c r="J114" s="75">
        <f>(H114/E114)*100</f>
        <v>922.8093676814989</v>
      </c>
      <c r="K114" s="67">
        <f t="shared" si="48"/>
        <v>0</v>
      </c>
      <c r="L114" s="67">
        <f t="shared" si="48"/>
        <v>0</v>
      </c>
      <c r="M114" s="67">
        <f t="shared" si="48"/>
        <v>0</v>
      </c>
      <c r="N114" s="38">
        <f t="shared" si="26"/>
        <v>59105.94</v>
      </c>
      <c r="O114" s="91">
        <f t="shared" si="42"/>
        <v>0</v>
      </c>
    </row>
    <row r="115" spans="1:15" s="14" customFormat="1" ht="25.5" customHeight="1">
      <c r="A115" s="145"/>
      <c r="B115" s="145"/>
      <c r="C115" s="144"/>
      <c r="D115" s="42" t="s">
        <v>105</v>
      </c>
      <c r="E115" s="44">
        <v>6405</v>
      </c>
      <c r="F115" s="44">
        <v>177701.25</v>
      </c>
      <c r="G115" s="44">
        <v>59105.94</v>
      </c>
      <c r="H115" s="44">
        <v>59105.94</v>
      </c>
      <c r="I115" s="76">
        <f>(H115/G115)*100</f>
        <v>100</v>
      </c>
      <c r="J115" s="75">
        <f>(H115/E115)*100</f>
        <v>922.8093676814989</v>
      </c>
      <c r="K115" s="40"/>
      <c r="L115" s="41"/>
      <c r="M115" s="46"/>
      <c r="N115" s="38">
        <f t="shared" si="26"/>
        <v>59105.94</v>
      </c>
      <c r="O115" s="89">
        <f t="shared" si="42"/>
        <v>0</v>
      </c>
    </row>
    <row r="116" spans="1:15" s="14" customFormat="1" ht="31.5">
      <c r="A116" s="136">
        <v>853</v>
      </c>
      <c r="B116" s="84"/>
      <c r="C116" s="54"/>
      <c r="D116" s="35" t="s">
        <v>116</v>
      </c>
      <c r="E116" s="67">
        <f>E117</f>
        <v>0</v>
      </c>
      <c r="F116" s="67">
        <f aca="true" t="shared" si="49" ref="F116:M116">F117</f>
        <v>4973</v>
      </c>
      <c r="G116" s="67">
        <f t="shared" si="49"/>
        <v>0</v>
      </c>
      <c r="H116" s="67">
        <f t="shared" si="49"/>
        <v>0</v>
      </c>
      <c r="I116" s="67">
        <f t="shared" si="49"/>
        <v>0</v>
      </c>
      <c r="J116" s="75"/>
      <c r="K116" s="67">
        <f t="shared" si="49"/>
        <v>0</v>
      </c>
      <c r="L116" s="67">
        <f t="shared" si="49"/>
        <v>0</v>
      </c>
      <c r="M116" s="67">
        <f t="shared" si="49"/>
        <v>0</v>
      </c>
      <c r="N116" s="38">
        <f t="shared" si="26"/>
        <v>0</v>
      </c>
      <c r="O116" s="91"/>
    </row>
    <row r="117" spans="1:15" s="14" customFormat="1" ht="12.75">
      <c r="A117" s="137"/>
      <c r="B117" s="136">
        <v>85395</v>
      </c>
      <c r="C117" s="54"/>
      <c r="D117" s="35" t="s">
        <v>16</v>
      </c>
      <c r="E117" s="67">
        <f>E118</f>
        <v>0</v>
      </c>
      <c r="F117" s="67">
        <f aca="true" t="shared" si="50" ref="F117:M117">F118</f>
        <v>4973</v>
      </c>
      <c r="G117" s="67">
        <f t="shared" si="50"/>
        <v>0</v>
      </c>
      <c r="H117" s="67">
        <f t="shared" si="50"/>
        <v>0</v>
      </c>
      <c r="I117" s="67">
        <f t="shared" si="50"/>
        <v>0</v>
      </c>
      <c r="J117" s="75"/>
      <c r="K117" s="67">
        <f t="shared" si="50"/>
        <v>0</v>
      </c>
      <c r="L117" s="67">
        <f t="shared" si="50"/>
        <v>0</v>
      </c>
      <c r="M117" s="67">
        <f t="shared" si="50"/>
        <v>0</v>
      </c>
      <c r="N117" s="38">
        <f t="shared" si="26"/>
        <v>0</v>
      </c>
      <c r="O117" s="91"/>
    </row>
    <row r="118" spans="1:15" s="14" customFormat="1" ht="31.5">
      <c r="A118" s="137"/>
      <c r="B118" s="137"/>
      <c r="C118" s="138">
        <v>6067</v>
      </c>
      <c r="D118" s="35" t="s">
        <v>117</v>
      </c>
      <c r="E118" s="36">
        <f>E119</f>
        <v>0</v>
      </c>
      <c r="F118" s="36">
        <f aca="true" t="shared" si="51" ref="F118:M118">F119</f>
        <v>4973</v>
      </c>
      <c r="G118" s="36">
        <f t="shared" si="51"/>
        <v>0</v>
      </c>
      <c r="H118" s="36">
        <f t="shared" si="51"/>
        <v>0</v>
      </c>
      <c r="I118" s="36">
        <f t="shared" si="51"/>
        <v>0</v>
      </c>
      <c r="J118" s="75"/>
      <c r="K118" s="36">
        <f t="shared" si="51"/>
        <v>0</v>
      </c>
      <c r="L118" s="36">
        <f t="shared" si="51"/>
        <v>0</v>
      </c>
      <c r="M118" s="36">
        <f t="shared" si="51"/>
        <v>0</v>
      </c>
      <c r="N118" s="38">
        <f t="shared" si="26"/>
        <v>0</v>
      </c>
      <c r="O118" s="89"/>
    </row>
    <row r="119" spans="1:15" s="14" customFormat="1" ht="12.75">
      <c r="A119" s="153"/>
      <c r="B119" s="153"/>
      <c r="C119" s="144"/>
      <c r="D119" s="42" t="s">
        <v>118</v>
      </c>
      <c r="E119" s="44"/>
      <c r="F119" s="44">
        <v>4973</v>
      </c>
      <c r="G119" s="44"/>
      <c r="H119" s="44"/>
      <c r="I119" s="76"/>
      <c r="J119" s="75"/>
      <c r="K119" s="40"/>
      <c r="L119" s="41"/>
      <c r="M119" s="46"/>
      <c r="N119" s="38">
        <f t="shared" si="26"/>
        <v>0</v>
      </c>
      <c r="O119" s="89"/>
    </row>
    <row r="120" spans="1:15" s="15" customFormat="1" ht="22.5" customHeight="1">
      <c r="A120" s="130">
        <v>900</v>
      </c>
      <c r="B120" s="33"/>
      <c r="C120" s="33"/>
      <c r="D120" s="49" t="s">
        <v>39</v>
      </c>
      <c r="E120" s="31">
        <f>E121+E153+E144+E146</f>
        <v>90415.03</v>
      </c>
      <c r="F120" s="31">
        <f>F121+F153+F144+F146</f>
        <v>6000413.98</v>
      </c>
      <c r="G120" s="31">
        <f>G121+G153+G144+G146</f>
        <v>505910</v>
      </c>
      <c r="H120" s="31">
        <f>H121+H153+H144+H146</f>
        <v>266099.60000000003</v>
      </c>
      <c r="I120" s="31"/>
      <c r="J120" s="75">
        <f>(H120/E120)*100</f>
        <v>294.309032469491</v>
      </c>
      <c r="K120" s="31">
        <f>K121+K153+K144+K146</f>
        <v>0</v>
      </c>
      <c r="L120" s="31">
        <f>L121+L153+L144+L146</f>
        <v>66420</v>
      </c>
      <c r="M120" s="31">
        <f>M121+M153+M144+M146</f>
        <v>0</v>
      </c>
      <c r="N120" s="38">
        <f t="shared" si="26"/>
        <v>266099.60000000003</v>
      </c>
      <c r="O120" s="89">
        <f t="shared" si="42"/>
        <v>173390.39999999997</v>
      </c>
    </row>
    <row r="121" spans="1:15" ht="12" customHeight="1">
      <c r="A121" s="131"/>
      <c r="B121" s="138">
        <v>90001</v>
      </c>
      <c r="C121" s="34"/>
      <c r="D121" s="35" t="s">
        <v>10</v>
      </c>
      <c r="E121" s="36">
        <f>E12+E137+E141+E122+E134</f>
        <v>83162.7</v>
      </c>
      <c r="F121" s="36">
        <f>F122+F123+F134+F137+F141</f>
        <v>5941513.98</v>
      </c>
      <c r="G121" s="36">
        <f>G122+G123+G134+G137+G141</f>
        <v>332070</v>
      </c>
      <c r="H121" s="36">
        <f>H122+H123+H134+H137+H141</f>
        <v>211047.46000000002</v>
      </c>
      <c r="I121" s="36"/>
      <c r="J121" s="75">
        <f>(H121/E121)*100</f>
        <v>253.77658493531356</v>
      </c>
      <c r="K121" s="36">
        <f>K12+K137+K141+K122+K134</f>
        <v>0</v>
      </c>
      <c r="L121" s="36">
        <f>L12+L137+L141+L122+L134</f>
        <v>66420</v>
      </c>
      <c r="M121" s="36">
        <f>M12+M137+M141+M122+M134</f>
        <v>0</v>
      </c>
      <c r="N121" s="38">
        <f aca="true" t="shared" si="52" ref="N121:N185">H121-M121</f>
        <v>211047.46000000002</v>
      </c>
      <c r="O121" s="89">
        <f t="shared" si="42"/>
        <v>54602.53999999998</v>
      </c>
    </row>
    <row r="122" spans="1:15" ht="30" customHeight="1">
      <c r="A122" s="131"/>
      <c r="B122" s="139"/>
      <c r="C122" s="64">
        <v>6010</v>
      </c>
      <c r="D122" s="35" t="s">
        <v>57</v>
      </c>
      <c r="E122" s="36"/>
      <c r="F122" s="36">
        <v>134000</v>
      </c>
      <c r="G122" s="36">
        <v>134000</v>
      </c>
      <c r="H122" s="36">
        <v>134000</v>
      </c>
      <c r="I122" s="75">
        <f>(H122/G122)*100</f>
        <v>100</v>
      </c>
      <c r="J122" s="75"/>
      <c r="K122" s="37"/>
      <c r="L122" s="31"/>
      <c r="M122" s="31"/>
      <c r="N122" s="38">
        <f t="shared" si="52"/>
        <v>134000</v>
      </c>
      <c r="O122" s="89">
        <f t="shared" si="42"/>
        <v>0</v>
      </c>
    </row>
    <row r="123" spans="1:15" s="14" customFormat="1" ht="21.75" customHeight="1">
      <c r="A123" s="131"/>
      <c r="B123" s="131"/>
      <c r="C123" s="138">
        <v>6050</v>
      </c>
      <c r="D123" s="35" t="s">
        <v>6</v>
      </c>
      <c r="E123" s="36">
        <f>E124+E125+E126+E127+E128+E129+E130+E131+E132+E133</f>
        <v>159945.56000000003</v>
      </c>
      <c r="F123" s="36">
        <f>F124+F125+F126+F127+F128+F129+F130+F131+F132+F133</f>
        <v>554500</v>
      </c>
      <c r="G123" s="36">
        <f aca="true" t="shared" si="53" ref="G123:M123">G124+G125+G126+G127+G128+G129+G130+G131+G132+G133</f>
        <v>62000</v>
      </c>
      <c r="H123" s="36">
        <f t="shared" si="53"/>
        <v>55029.83</v>
      </c>
      <c r="I123" s="75">
        <f>(H123/G123)*100</f>
        <v>88.75779032258065</v>
      </c>
      <c r="J123" s="75">
        <f>(H123/E123)*100</f>
        <v>34.40535017039547</v>
      </c>
      <c r="K123" s="36">
        <f t="shared" si="53"/>
        <v>0</v>
      </c>
      <c r="L123" s="36">
        <f t="shared" si="53"/>
        <v>0</v>
      </c>
      <c r="M123" s="36">
        <f t="shared" si="53"/>
        <v>0</v>
      </c>
      <c r="N123" s="38">
        <f t="shared" si="52"/>
        <v>55029.83</v>
      </c>
      <c r="O123" s="89">
        <f t="shared" si="42"/>
        <v>6970.169999999998</v>
      </c>
    </row>
    <row r="124" spans="1:15" ht="22.5">
      <c r="A124" s="131"/>
      <c r="B124" s="131"/>
      <c r="C124" s="139"/>
      <c r="D124" s="42" t="s">
        <v>119</v>
      </c>
      <c r="E124" s="43"/>
      <c r="F124" s="43">
        <v>50000</v>
      </c>
      <c r="G124" s="43">
        <v>14000</v>
      </c>
      <c r="H124" s="43">
        <v>13913.09</v>
      </c>
      <c r="I124" s="76">
        <f>(H124/G124)*100</f>
        <v>99.37921428571428</v>
      </c>
      <c r="J124" s="76"/>
      <c r="K124" s="37"/>
      <c r="L124" s="38"/>
      <c r="M124" s="39"/>
      <c r="N124" s="38">
        <f t="shared" si="52"/>
        <v>13913.09</v>
      </c>
      <c r="O124" s="89">
        <f t="shared" si="42"/>
        <v>86.90999999999985</v>
      </c>
    </row>
    <row r="125" spans="1:15" ht="23.25" customHeight="1">
      <c r="A125" s="131"/>
      <c r="B125" s="131"/>
      <c r="C125" s="139"/>
      <c r="D125" s="55" t="s">
        <v>97</v>
      </c>
      <c r="E125" s="43">
        <v>9812.18</v>
      </c>
      <c r="F125" s="43"/>
      <c r="G125" s="43"/>
      <c r="H125" s="43"/>
      <c r="I125" s="75"/>
      <c r="J125" s="76">
        <f>(H125/E125)*100</f>
        <v>0</v>
      </c>
      <c r="K125" s="37"/>
      <c r="L125" s="38"/>
      <c r="M125" s="39"/>
      <c r="N125" s="38">
        <f t="shared" si="52"/>
        <v>0</v>
      </c>
      <c r="O125" s="89">
        <f t="shared" si="42"/>
        <v>0</v>
      </c>
    </row>
    <row r="126" spans="1:15" ht="21" customHeight="1">
      <c r="A126" s="131"/>
      <c r="B126" s="131"/>
      <c r="C126" s="139"/>
      <c r="D126" s="42" t="s">
        <v>98</v>
      </c>
      <c r="E126" s="43">
        <v>12200</v>
      </c>
      <c r="F126" s="43"/>
      <c r="G126" s="43"/>
      <c r="H126" s="43"/>
      <c r="I126" s="75"/>
      <c r="J126" s="76">
        <f>(H126/E126)*100</f>
        <v>0</v>
      </c>
      <c r="K126" s="37"/>
      <c r="L126" s="38"/>
      <c r="M126" s="39"/>
      <c r="N126" s="38">
        <f t="shared" si="52"/>
        <v>0</v>
      </c>
      <c r="O126" s="89">
        <f t="shared" si="42"/>
        <v>0</v>
      </c>
    </row>
    <row r="127" spans="1:15" ht="69.75" customHeight="1">
      <c r="A127" s="131"/>
      <c r="B127" s="131"/>
      <c r="C127" s="139"/>
      <c r="D127" s="42" t="s">
        <v>120</v>
      </c>
      <c r="E127" s="43"/>
      <c r="F127" s="43">
        <v>503500</v>
      </c>
      <c r="G127" s="43"/>
      <c r="H127" s="43"/>
      <c r="I127" s="76"/>
      <c r="J127" s="76"/>
      <c r="K127" s="37"/>
      <c r="L127" s="38"/>
      <c r="M127" s="39"/>
      <c r="N127" s="38">
        <f t="shared" si="52"/>
        <v>0</v>
      </c>
      <c r="O127" s="89">
        <f t="shared" si="42"/>
        <v>0</v>
      </c>
    </row>
    <row r="128" spans="1:15" ht="23.25" customHeight="1">
      <c r="A128" s="131"/>
      <c r="B128" s="131"/>
      <c r="C128" s="139"/>
      <c r="D128" s="42" t="s">
        <v>67</v>
      </c>
      <c r="E128" s="43">
        <v>70037.46</v>
      </c>
      <c r="F128" s="43"/>
      <c r="G128" s="43"/>
      <c r="H128" s="43"/>
      <c r="I128" s="76"/>
      <c r="J128" s="76">
        <f>(H128/E128)*100</f>
        <v>0</v>
      </c>
      <c r="K128" s="37"/>
      <c r="L128" s="38"/>
      <c r="M128" s="39"/>
      <c r="N128" s="38">
        <f t="shared" si="52"/>
        <v>0</v>
      </c>
      <c r="O128" s="89">
        <f t="shared" si="42"/>
        <v>0</v>
      </c>
    </row>
    <row r="129" spans="1:15" ht="12.75" customHeight="1">
      <c r="A129" s="131"/>
      <c r="B129" s="131"/>
      <c r="C129" s="139"/>
      <c r="D129" s="42" t="s">
        <v>99</v>
      </c>
      <c r="E129" s="43">
        <v>5191.88</v>
      </c>
      <c r="F129" s="43">
        <v>1000</v>
      </c>
      <c r="G129" s="43">
        <v>3500</v>
      </c>
      <c r="H129" s="43">
        <v>1505.38</v>
      </c>
      <c r="I129" s="76">
        <f>(H129/G129)*100</f>
        <v>43.01085714285715</v>
      </c>
      <c r="J129" s="76">
        <f>(H129/E129)*100</f>
        <v>28.994892023698547</v>
      </c>
      <c r="K129" s="37"/>
      <c r="L129" s="38"/>
      <c r="M129" s="39"/>
      <c r="N129" s="38">
        <f t="shared" si="52"/>
        <v>1505.38</v>
      </c>
      <c r="O129" s="89">
        <f t="shared" si="42"/>
        <v>1994.62</v>
      </c>
    </row>
    <row r="130" spans="1:15" ht="21.75" customHeight="1">
      <c r="A130" s="131"/>
      <c r="B130" s="131"/>
      <c r="C130" s="139"/>
      <c r="D130" s="109" t="s">
        <v>134</v>
      </c>
      <c r="E130" s="43"/>
      <c r="F130" s="43"/>
      <c r="G130" s="43">
        <v>39500</v>
      </c>
      <c r="H130" s="43">
        <v>39406.71</v>
      </c>
      <c r="I130" s="76">
        <f>(H130/G130)*100</f>
        <v>99.76382278481012</v>
      </c>
      <c r="J130" s="76"/>
      <c r="K130" s="37"/>
      <c r="L130" s="38"/>
      <c r="M130" s="39"/>
      <c r="N130" s="38">
        <f t="shared" si="52"/>
        <v>39406.71</v>
      </c>
      <c r="O130" s="89">
        <f t="shared" si="42"/>
        <v>93.29000000000087</v>
      </c>
    </row>
    <row r="131" spans="1:15" ht="10.5" customHeight="1">
      <c r="A131" s="131"/>
      <c r="B131" s="131"/>
      <c r="C131" s="139"/>
      <c r="D131" s="42" t="s">
        <v>100</v>
      </c>
      <c r="E131" s="43">
        <v>38388.06</v>
      </c>
      <c r="F131" s="43"/>
      <c r="G131" s="43"/>
      <c r="H131" s="43"/>
      <c r="I131" s="76"/>
      <c r="J131" s="76"/>
      <c r="K131" s="37"/>
      <c r="L131" s="38"/>
      <c r="M131" s="39"/>
      <c r="N131" s="38">
        <f t="shared" si="52"/>
        <v>0</v>
      </c>
      <c r="O131" s="89">
        <f t="shared" si="42"/>
        <v>0</v>
      </c>
    </row>
    <row r="132" spans="1:15" ht="33" customHeight="1">
      <c r="A132" s="131"/>
      <c r="B132" s="131"/>
      <c r="C132" s="139"/>
      <c r="D132" s="42" t="s">
        <v>27</v>
      </c>
      <c r="E132" s="43">
        <v>24315.98</v>
      </c>
      <c r="F132" s="43"/>
      <c r="G132" s="43"/>
      <c r="H132" s="43"/>
      <c r="I132" s="76"/>
      <c r="J132" s="76">
        <f>(H132/E132)*100</f>
        <v>0</v>
      </c>
      <c r="K132" s="37"/>
      <c r="L132" s="38"/>
      <c r="M132" s="39"/>
      <c r="N132" s="38">
        <f t="shared" si="52"/>
        <v>0</v>
      </c>
      <c r="O132" s="89">
        <f t="shared" si="42"/>
        <v>0</v>
      </c>
    </row>
    <row r="133" spans="1:15" ht="33" customHeight="1">
      <c r="A133" s="131"/>
      <c r="B133" s="131"/>
      <c r="C133" s="132"/>
      <c r="D133" s="100" t="s">
        <v>135</v>
      </c>
      <c r="E133" s="43"/>
      <c r="F133" s="43"/>
      <c r="G133" s="43">
        <v>5000</v>
      </c>
      <c r="H133" s="43">
        <v>204.65</v>
      </c>
      <c r="I133" s="76">
        <f>(H133/G133)*100</f>
        <v>4.093</v>
      </c>
      <c r="J133" s="75"/>
      <c r="K133" s="37"/>
      <c r="L133" s="38"/>
      <c r="M133" s="39"/>
      <c r="N133" s="38">
        <f t="shared" si="52"/>
        <v>204.65</v>
      </c>
      <c r="O133" s="89"/>
    </row>
    <row r="134" spans="1:15" ht="24" customHeight="1">
      <c r="A134" s="131"/>
      <c r="B134" s="131"/>
      <c r="C134" s="149">
        <v>6057</v>
      </c>
      <c r="D134" s="35" t="s">
        <v>6</v>
      </c>
      <c r="E134" s="43">
        <f>E135+E136</f>
        <v>0</v>
      </c>
      <c r="F134" s="43">
        <f aca="true" t="shared" si="54" ref="F134:M134">F135+F136</f>
        <v>1861899.98</v>
      </c>
      <c r="G134" s="43">
        <f t="shared" si="54"/>
        <v>42600</v>
      </c>
      <c r="H134" s="43">
        <f t="shared" si="54"/>
        <v>0</v>
      </c>
      <c r="I134" s="76">
        <f>(H134/G134)*100</f>
        <v>0</v>
      </c>
      <c r="J134" s="43">
        <f t="shared" si="54"/>
        <v>0</v>
      </c>
      <c r="K134" s="43">
        <f t="shared" si="54"/>
        <v>0</v>
      </c>
      <c r="L134" s="43">
        <f t="shared" si="54"/>
        <v>27000</v>
      </c>
      <c r="M134" s="43">
        <f t="shared" si="54"/>
        <v>0</v>
      </c>
      <c r="N134" s="38">
        <f t="shared" si="52"/>
        <v>0</v>
      </c>
      <c r="O134" s="89"/>
    </row>
    <row r="135" spans="1:15" ht="23.25" customHeight="1">
      <c r="A135" s="131"/>
      <c r="B135" s="131"/>
      <c r="C135" s="149"/>
      <c r="D135" s="42" t="s">
        <v>47</v>
      </c>
      <c r="E135" s="43"/>
      <c r="F135" s="43">
        <v>1136900.48</v>
      </c>
      <c r="G135" s="43">
        <v>42600</v>
      </c>
      <c r="H135" s="43"/>
      <c r="I135" s="76"/>
      <c r="J135" s="75"/>
      <c r="K135" s="37"/>
      <c r="L135" s="38">
        <v>27000</v>
      </c>
      <c r="M135" s="39"/>
      <c r="N135" s="38">
        <f t="shared" si="52"/>
        <v>0</v>
      </c>
      <c r="O135" s="89"/>
    </row>
    <row r="136" spans="1:15" ht="23.25" customHeight="1">
      <c r="A136" s="131"/>
      <c r="B136" s="131"/>
      <c r="C136" s="149"/>
      <c r="D136" s="42" t="s">
        <v>48</v>
      </c>
      <c r="E136" s="43"/>
      <c r="F136" s="43">
        <v>724999.5</v>
      </c>
      <c r="G136" s="43"/>
      <c r="H136" s="43"/>
      <c r="I136" s="76"/>
      <c r="J136" s="75"/>
      <c r="K136" s="37"/>
      <c r="L136" s="38"/>
      <c r="M136" s="39"/>
      <c r="N136" s="38">
        <f t="shared" si="52"/>
        <v>0</v>
      </c>
      <c r="O136" s="89"/>
    </row>
    <row r="137" spans="1:15" s="14" customFormat="1" ht="21">
      <c r="A137" s="131"/>
      <c r="B137" s="131"/>
      <c r="C137" s="138">
        <v>6059</v>
      </c>
      <c r="D137" s="35" t="s">
        <v>6</v>
      </c>
      <c r="E137" s="36">
        <f>E138+E139+E140</f>
        <v>79007.7</v>
      </c>
      <c r="F137" s="36">
        <f>F138+F139+F140</f>
        <v>3382574</v>
      </c>
      <c r="G137" s="36">
        <f>G138+G139+G140</f>
        <v>84930</v>
      </c>
      <c r="H137" s="36">
        <f>H138+H139+H140</f>
        <v>22017.629999999997</v>
      </c>
      <c r="I137" s="75">
        <f>(H137/G137)*100</f>
        <v>25.924443659484275</v>
      </c>
      <c r="J137" s="75">
        <f>(H137/E137)*100</f>
        <v>27.86770150251178</v>
      </c>
      <c r="K137" s="65"/>
      <c r="L137" s="41">
        <f>L138+L139+L140</f>
        <v>39420</v>
      </c>
      <c r="M137" s="46">
        <f>M138+M139+M140</f>
        <v>0</v>
      </c>
      <c r="N137" s="38">
        <f t="shared" si="52"/>
        <v>22017.629999999997</v>
      </c>
      <c r="O137" s="91">
        <f t="shared" si="42"/>
        <v>23492.370000000003</v>
      </c>
    </row>
    <row r="138" spans="1:15" ht="21.75" customHeight="1">
      <c r="A138" s="131"/>
      <c r="B138" s="131"/>
      <c r="C138" s="131"/>
      <c r="D138" s="42" t="s">
        <v>47</v>
      </c>
      <c r="E138" s="43">
        <v>33020.13</v>
      </c>
      <c r="F138" s="43">
        <v>2053474</v>
      </c>
      <c r="G138" s="43">
        <v>74600</v>
      </c>
      <c r="H138" s="47">
        <v>12369.89</v>
      </c>
      <c r="I138" s="76">
        <f>(H138/G138)*100</f>
        <v>16.581621983914207</v>
      </c>
      <c r="J138" s="75">
        <f>(H138/E138)*100</f>
        <v>37.461663536757726</v>
      </c>
      <c r="K138" s="65"/>
      <c r="L138" s="47">
        <v>39420</v>
      </c>
      <c r="M138" s="42"/>
      <c r="N138" s="38">
        <f t="shared" si="52"/>
        <v>12369.89</v>
      </c>
      <c r="O138" s="89">
        <f t="shared" si="42"/>
        <v>22810.11</v>
      </c>
    </row>
    <row r="139" spans="1:15" ht="24.75" customHeight="1">
      <c r="A139" s="131"/>
      <c r="B139" s="131"/>
      <c r="C139" s="131"/>
      <c r="D139" s="42" t="s">
        <v>48</v>
      </c>
      <c r="E139" s="43">
        <v>30185.75</v>
      </c>
      <c r="F139" s="43">
        <v>1329100</v>
      </c>
      <c r="G139" s="43">
        <v>10330</v>
      </c>
      <c r="H139" s="47">
        <v>9647.74</v>
      </c>
      <c r="I139" s="76">
        <f>(H139/G139)*100</f>
        <v>93.39535333978702</v>
      </c>
      <c r="J139" s="75">
        <f>(H139/E139)*100</f>
        <v>31.961239989067693</v>
      </c>
      <c r="K139" s="65"/>
      <c r="L139" s="117"/>
      <c r="M139" s="35"/>
      <c r="N139" s="38">
        <f t="shared" si="52"/>
        <v>9647.74</v>
      </c>
      <c r="O139" s="89">
        <f t="shared" si="42"/>
        <v>682.2600000000002</v>
      </c>
    </row>
    <row r="140" spans="1:15" ht="21.75" customHeight="1">
      <c r="A140" s="131"/>
      <c r="B140" s="131"/>
      <c r="C140" s="145"/>
      <c r="D140" s="42" t="s">
        <v>81</v>
      </c>
      <c r="E140" s="43">
        <v>15801.82</v>
      </c>
      <c r="F140" s="43"/>
      <c r="G140" s="43"/>
      <c r="H140" s="47"/>
      <c r="I140" s="76"/>
      <c r="J140" s="75">
        <f>(H140/E140)*100</f>
        <v>0</v>
      </c>
      <c r="K140" s="65"/>
      <c r="L140" s="117"/>
      <c r="M140" s="35"/>
      <c r="N140" s="38">
        <f t="shared" si="52"/>
        <v>0</v>
      </c>
      <c r="O140" s="89">
        <f t="shared" si="42"/>
        <v>0</v>
      </c>
    </row>
    <row r="141" spans="1:15" s="14" customFormat="1" ht="21" customHeight="1">
      <c r="A141" s="131"/>
      <c r="B141" s="131"/>
      <c r="C141" s="138">
        <v>6060</v>
      </c>
      <c r="D141" s="35" t="s">
        <v>22</v>
      </c>
      <c r="E141" s="36">
        <f>E142+E143</f>
        <v>4155</v>
      </c>
      <c r="F141" s="36">
        <f aca="true" t="shared" si="55" ref="F141:M141">F142+F143</f>
        <v>8540</v>
      </c>
      <c r="G141" s="36">
        <f t="shared" si="55"/>
        <v>8540</v>
      </c>
      <c r="H141" s="36">
        <f t="shared" si="55"/>
        <v>0</v>
      </c>
      <c r="I141" s="75">
        <f>(H141/G141)*100</f>
        <v>0</v>
      </c>
      <c r="J141" s="75">
        <f>(H141/E141)*100</f>
        <v>0</v>
      </c>
      <c r="K141" s="36">
        <f t="shared" si="55"/>
        <v>0</v>
      </c>
      <c r="L141" s="36">
        <f t="shared" si="55"/>
        <v>0</v>
      </c>
      <c r="M141" s="36">
        <f t="shared" si="55"/>
        <v>0</v>
      </c>
      <c r="N141" s="38">
        <f t="shared" si="52"/>
        <v>0</v>
      </c>
      <c r="O141" s="89">
        <f t="shared" si="42"/>
        <v>8540</v>
      </c>
    </row>
    <row r="142" spans="1:15" ht="13.5" customHeight="1">
      <c r="A142" s="131"/>
      <c r="B142" s="131"/>
      <c r="C142" s="139"/>
      <c r="D142" s="42" t="s">
        <v>123</v>
      </c>
      <c r="E142" s="43"/>
      <c r="F142" s="43">
        <v>8540</v>
      </c>
      <c r="G142" s="43">
        <v>8540</v>
      </c>
      <c r="H142" s="43"/>
      <c r="I142" s="75">
        <f aca="true" t="shared" si="56" ref="I142:I148">(H142/G142)*100</f>
        <v>0</v>
      </c>
      <c r="J142" s="75"/>
      <c r="K142" s="37"/>
      <c r="L142" s="38"/>
      <c r="M142" s="39"/>
      <c r="N142" s="38">
        <f t="shared" si="52"/>
        <v>0</v>
      </c>
      <c r="O142" s="89">
        <f t="shared" si="42"/>
        <v>8540</v>
      </c>
    </row>
    <row r="143" spans="1:15" ht="23.25" customHeight="1">
      <c r="A143" s="131"/>
      <c r="B143" s="131"/>
      <c r="C143" s="131"/>
      <c r="D143" s="101" t="s">
        <v>101</v>
      </c>
      <c r="E143" s="43">
        <v>4155</v>
      </c>
      <c r="F143" s="43"/>
      <c r="G143" s="43"/>
      <c r="H143" s="43"/>
      <c r="I143" s="75"/>
      <c r="J143" s="75">
        <f>(H143/E143)*100</f>
        <v>0</v>
      </c>
      <c r="K143" s="37"/>
      <c r="L143" s="38"/>
      <c r="M143" s="39"/>
      <c r="N143" s="38">
        <f t="shared" si="52"/>
        <v>0</v>
      </c>
      <c r="O143" s="89">
        <f t="shared" si="42"/>
        <v>0</v>
      </c>
    </row>
    <row r="144" spans="1:15" ht="9.75" customHeight="1">
      <c r="A144" s="131"/>
      <c r="B144" s="151">
        <v>90002</v>
      </c>
      <c r="C144" s="103"/>
      <c r="D144" s="66" t="s">
        <v>54</v>
      </c>
      <c r="E144" s="36">
        <f>E145</f>
        <v>0</v>
      </c>
      <c r="F144" s="36">
        <f aca="true" t="shared" si="57" ref="F144:M144">F145</f>
        <v>38000</v>
      </c>
      <c r="G144" s="36">
        <f t="shared" si="57"/>
        <v>146000</v>
      </c>
      <c r="H144" s="36">
        <f t="shared" si="57"/>
        <v>38000</v>
      </c>
      <c r="I144" s="75">
        <f t="shared" si="56"/>
        <v>26.027397260273972</v>
      </c>
      <c r="J144" s="75"/>
      <c r="K144" s="36">
        <f t="shared" si="57"/>
        <v>0</v>
      </c>
      <c r="L144" s="36">
        <f t="shared" si="57"/>
        <v>0</v>
      </c>
      <c r="M144" s="36">
        <f t="shared" si="57"/>
        <v>0</v>
      </c>
      <c r="N144" s="38">
        <f t="shared" si="52"/>
        <v>38000</v>
      </c>
      <c r="O144" s="89">
        <f t="shared" si="42"/>
        <v>108000</v>
      </c>
    </row>
    <row r="145" spans="1:15" ht="21" customHeight="1">
      <c r="A145" s="131"/>
      <c r="B145" s="152"/>
      <c r="C145" s="99">
        <v>6010</v>
      </c>
      <c r="D145" s="35" t="s">
        <v>57</v>
      </c>
      <c r="E145" s="36"/>
      <c r="F145" s="36">
        <v>38000</v>
      </c>
      <c r="G145" s="36">
        <v>146000</v>
      </c>
      <c r="H145" s="36">
        <v>38000</v>
      </c>
      <c r="I145" s="75">
        <f t="shared" si="56"/>
        <v>26.027397260273972</v>
      </c>
      <c r="J145" s="75"/>
      <c r="K145" s="40"/>
      <c r="L145" s="41"/>
      <c r="M145" s="46"/>
      <c r="N145" s="38">
        <f t="shared" si="52"/>
        <v>38000</v>
      </c>
      <c r="O145" s="91">
        <f t="shared" si="42"/>
        <v>108000</v>
      </c>
    </row>
    <row r="146" spans="1:15" ht="21" customHeight="1">
      <c r="A146" s="131"/>
      <c r="B146" s="167">
        <v>90005</v>
      </c>
      <c r="C146" s="54"/>
      <c r="D146" s="66" t="s">
        <v>55</v>
      </c>
      <c r="E146" s="36">
        <f>E147+E149+E151</f>
        <v>2945.63</v>
      </c>
      <c r="F146" s="36">
        <f aca="true" t="shared" si="58" ref="F146:M146">F147+F149+F151</f>
        <v>20900</v>
      </c>
      <c r="G146" s="36">
        <f t="shared" si="58"/>
        <v>27840</v>
      </c>
      <c r="H146" s="36">
        <f t="shared" si="58"/>
        <v>17052.14</v>
      </c>
      <c r="I146" s="75">
        <f t="shared" si="56"/>
        <v>61.25050287356322</v>
      </c>
      <c r="J146" s="75">
        <f>(H146/E146)*100</f>
        <v>578.8961953809542</v>
      </c>
      <c r="K146" s="36">
        <f t="shared" si="58"/>
        <v>0</v>
      </c>
      <c r="L146" s="36">
        <f t="shared" si="58"/>
        <v>0</v>
      </c>
      <c r="M146" s="36">
        <f t="shared" si="58"/>
        <v>0</v>
      </c>
      <c r="N146" s="38">
        <f t="shared" si="52"/>
        <v>17052.14</v>
      </c>
      <c r="O146" s="89">
        <f aca="true" t="shared" si="59" ref="O146:O154">G146-(H146+L146)</f>
        <v>10787.86</v>
      </c>
    </row>
    <row r="147" spans="1:15" ht="21.75" customHeight="1">
      <c r="A147" s="131"/>
      <c r="B147" s="168"/>
      <c r="C147" s="138">
        <v>6050</v>
      </c>
      <c r="D147" s="35" t="s">
        <v>6</v>
      </c>
      <c r="E147" s="43">
        <f>E148</f>
        <v>2945.63</v>
      </c>
      <c r="F147" s="43">
        <f>F148</f>
        <v>20900</v>
      </c>
      <c r="G147" s="43">
        <f>G148</f>
        <v>20900</v>
      </c>
      <c r="H147" s="43">
        <f>H148</f>
        <v>17052.14</v>
      </c>
      <c r="I147" s="75">
        <f t="shared" si="56"/>
        <v>81.58918660287081</v>
      </c>
      <c r="J147" s="75">
        <f>(H147/E147)*100</f>
        <v>578.8961953809542</v>
      </c>
      <c r="K147" s="37"/>
      <c r="L147" s="38">
        <f>L148</f>
        <v>0</v>
      </c>
      <c r="M147" s="39">
        <f>M148</f>
        <v>0</v>
      </c>
      <c r="N147" s="38">
        <f t="shared" si="52"/>
        <v>17052.14</v>
      </c>
      <c r="O147" s="89">
        <f t="shared" si="59"/>
        <v>3847.8600000000006</v>
      </c>
    </row>
    <row r="148" spans="1:15" ht="21.75" customHeight="1">
      <c r="A148" s="131"/>
      <c r="B148" s="168"/>
      <c r="C148" s="144"/>
      <c r="D148" s="42" t="s">
        <v>56</v>
      </c>
      <c r="E148" s="43">
        <v>2945.63</v>
      </c>
      <c r="F148" s="43">
        <v>20900</v>
      </c>
      <c r="G148" s="43">
        <v>20900</v>
      </c>
      <c r="H148" s="43">
        <v>17052.14</v>
      </c>
      <c r="I148" s="76">
        <f t="shared" si="56"/>
        <v>81.58918660287081</v>
      </c>
      <c r="J148" s="76">
        <f>(H148/E148)*100</f>
        <v>578.8961953809542</v>
      </c>
      <c r="K148" s="37"/>
      <c r="L148" s="38"/>
      <c r="M148" s="39"/>
      <c r="N148" s="38">
        <f t="shared" si="52"/>
        <v>17052.14</v>
      </c>
      <c r="O148" s="89">
        <f t="shared" si="59"/>
        <v>3847.8600000000006</v>
      </c>
    </row>
    <row r="149" spans="1:15" ht="21.75" customHeight="1">
      <c r="A149" s="131"/>
      <c r="B149" s="132"/>
      <c r="C149" s="138">
        <v>6057</v>
      </c>
      <c r="D149" s="55" t="s">
        <v>117</v>
      </c>
      <c r="E149" s="43">
        <f>E150</f>
        <v>0</v>
      </c>
      <c r="F149" s="43">
        <f aca="true" t="shared" si="60" ref="F149:M149">F150</f>
        <v>0</v>
      </c>
      <c r="G149" s="43">
        <f t="shared" si="60"/>
        <v>212</v>
      </c>
      <c r="H149" s="43">
        <f t="shared" si="60"/>
        <v>0</v>
      </c>
      <c r="I149" s="75"/>
      <c r="J149" s="75"/>
      <c r="K149" s="43">
        <f t="shared" si="60"/>
        <v>0</v>
      </c>
      <c r="L149" s="43">
        <f t="shared" si="60"/>
        <v>0</v>
      </c>
      <c r="M149" s="43">
        <f t="shared" si="60"/>
        <v>0</v>
      </c>
      <c r="N149" s="38">
        <f t="shared" si="52"/>
        <v>0</v>
      </c>
      <c r="O149" s="89">
        <f t="shared" si="59"/>
        <v>212</v>
      </c>
    </row>
    <row r="150" spans="1:15" ht="21.75" customHeight="1">
      <c r="A150" s="131"/>
      <c r="B150" s="132"/>
      <c r="C150" s="144"/>
      <c r="D150" s="109" t="s">
        <v>138</v>
      </c>
      <c r="E150" s="43"/>
      <c r="F150" s="43"/>
      <c r="G150" s="43">
        <v>212</v>
      </c>
      <c r="H150" s="43"/>
      <c r="I150" s="75"/>
      <c r="J150" s="75"/>
      <c r="K150" s="37"/>
      <c r="L150" s="38"/>
      <c r="M150" s="39"/>
      <c r="N150" s="38">
        <f t="shared" si="52"/>
        <v>0</v>
      </c>
      <c r="O150" s="89">
        <f t="shared" si="59"/>
        <v>212</v>
      </c>
    </row>
    <row r="151" spans="1:15" ht="21.75" customHeight="1">
      <c r="A151" s="131"/>
      <c r="B151" s="132"/>
      <c r="C151" s="138">
        <v>6059</v>
      </c>
      <c r="D151" s="55" t="s">
        <v>117</v>
      </c>
      <c r="E151" s="43">
        <f>E152</f>
        <v>0</v>
      </c>
      <c r="F151" s="43">
        <f aca="true" t="shared" si="61" ref="F151:M151">F152</f>
        <v>0</v>
      </c>
      <c r="G151" s="43">
        <f t="shared" si="61"/>
        <v>6728</v>
      </c>
      <c r="H151" s="43">
        <f t="shared" si="61"/>
        <v>0</v>
      </c>
      <c r="I151" s="75"/>
      <c r="J151" s="75"/>
      <c r="K151" s="43">
        <f t="shared" si="61"/>
        <v>0</v>
      </c>
      <c r="L151" s="43">
        <f t="shared" si="61"/>
        <v>0</v>
      </c>
      <c r="M151" s="43">
        <f t="shared" si="61"/>
        <v>0</v>
      </c>
      <c r="N151" s="38">
        <f t="shared" si="52"/>
        <v>0</v>
      </c>
      <c r="O151" s="89">
        <f t="shared" si="59"/>
        <v>6728</v>
      </c>
    </row>
    <row r="152" spans="1:15" ht="21.75" customHeight="1">
      <c r="A152" s="131"/>
      <c r="B152" s="133"/>
      <c r="C152" s="144"/>
      <c r="D152" s="109" t="s">
        <v>138</v>
      </c>
      <c r="E152" s="43"/>
      <c r="F152" s="43"/>
      <c r="G152" s="43">
        <v>6728</v>
      </c>
      <c r="H152" s="43"/>
      <c r="I152" s="75"/>
      <c r="J152" s="75"/>
      <c r="K152" s="37"/>
      <c r="L152" s="38"/>
      <c r="M152" s="39"/>
      <c r="N152" s="38">
        <f t="shared" si="52"/>
        <v>0</v>
      </c>
      <c r="O152" s="89">
        <f t="shared" si="59"/>
        <v>6728</v>
      </c>
    </row>
    <row r="153" spans="1:15" ht="12" customHeight="1">
      <c r="A153" s="131"/>
      <c r="B153" s="138">
        <v>90095</v>
      </c>
      <c r="C153" s="54"/>
      <c r="D153" s="35" t="s">
        <v>16</v>
      </c>
      <c r="E153" s="36">
        <f>E154</f>
        <v>4306.7</v>
      </c>
      <c r="F153" s="36">
        <f aca="true" t="shared" si="62" ref="F153:M153">F154</f>
        <v>0</v>
      </c>
      <c r="G153" s="36">
        <f t="shared" si="62"/>
        <v>0</v>
      </c>
      <c r="H153" s="36">
        <f t="shared" si="62"/>
        <v>0</v>
      </c>
      <c r="I153" s="76"/>
      <c r="J153" s="36">
        <f t="shared" si="62"/>
        <v>0</v>
      </c>
      <c r="K153" s="36">
        <f t="shared" si="62"/>
        <v>0</v>
      </c>
      <c r="L153" s="36">
        <f t="shared" si="62"/>
        <v>0</v>
      </c>
      <c r="M153" s="36">
        <f t="shared" si="62"/>
        <v>0</v>
      </c>
      <c r="N153" s="38">
        <f t="shared" si="52"/>
        <v>0</v>
      </c>
      <c r="O153" s="89">
        <f t="shared" si="59"/>
        <v>0</v>
      </c>
    </row>
    <row r="154" spans="1:15" ht="21" customHeight="1">
      <c r="A154" s="131"/>
      <c r="B154" s="131"/>
      <c r="C154" s="136">
        <v>6060</v>
      </c>
      <c r="D154" s="35" t="s">
        <v>28</v>
      </c>
      <c r="E154" s="36">
        <f>E155</f>
        <v>4306.7</v>
      </c>
      <c r="F154" s="36">
        <f aca="true" t="shared" si="63" ref="F154:M154">F155</f>
        <v>0</v>
      </c>
      <c r="G154" s="36">
        <f t="shared" si="63"/>
        <v>0</v>
      </c>
      <c r="H154" s="36">
        <f t="shared" si="63"/>
        <v>0</v>
      </c>
      <c r="I154" s="76"/>
      <c r="J154" s="75"/>
      <c r="K154" s="36">
        <f t="shared" si="63"/>
        <v>0</v>
      </c>
      <c r="L154" s="36">
        <f t="shared" si="63"/>
        <v>0</v>
      </c>
      <c r="M154" s="36">
        <f t="shared" si="63"/>
        <v>0</v>
      </c>
      <c r="N154" s="38">
        <f t="shared" si="52"/>
        <v>0</v>
      </c>
      <c r="O154" s="89">
        <f t="shared" si="59"/>
        <v>0</v>
      </c>
    </row>
    <row r="155" spans="1:15" s="94" customFormat="1" ht="10.5" customHeight="1">
      <c r="A155" s="131"/>
      <c r="B155" s="131"/>
      <c r="C155" s="133"/>
      <c r="D155" s="42" t="s">
        <v>102</v>
      </c>
      <c r="E155" s="43">
        <v>4306.7</v>
      </c>
      <c r="F155" s="43"/>
      <c r="G155" s="43"/>
      <c r="H155" s="43"/>
      <c r="I155" s="76"/>
      <c r="J155" s="75"/>
      <c r="K155" s="37"/>
      <c r="L155" s="38"/>
      <c r="M155" s="39"/>
      <c r="N155" s="38">
        <f t="shared" si="52"/>
        <v>0</v>
      </c>
      <c r="O155" s="89"/>
    </row>
    <row r="156" spans="1:15" s="15" customFormat="1" ht="32.25" customHeight="1">
      <c r="A156" s="130">
        <v>921</v>
      </c>
      <c r="B156" s="48"/>
      <c r="C156" s="48"/>
      <c r="D156" s="49" t="s">
        <v>40</v>
      </c>
      <c r="E156" s="31">
        <f>E157+E168</f>
        <v>64411.64</v>
      </c>
      <c r="F156" s="31">
        <f aca="true" t="shared" si="64" ref="F156:M156">F157+F168</f>
        <v>198120</v>
      </c>
      <c r="G156" s="31">
        <f t="shared" si="64"/>
        <v>219591.52</v>
      </c>
      <c r="H156" s="31">
        <f t="shared" si="64"/>
        <v>206722.75</v>
      </c>
      <c r="I156" s="75">
        <f>(H156/G156)*100</f>
        <v>94.13967807135722</v>
      </c>
      <c r="J156" s="31">
        <f t="shared" si="64"/>
        <v>58.91998025054254</v>
      </c>
      <c r="K156" s="31">
        <f t="shared" si="64"/>
        <v>0</v>
      </c>
      <c r="L156" s="31">
        <f t="shared" si="64"/>
        <v>0</v>
      </c>
      <c r="M156" s="31">
        <f t="shared" si="64"/>
        <v>0</v>
      </c>
      <c r="N156" s="38">
        <f t="shared" si="52"/>
        <v>206722.75</v>
      </c>
      <c r="O156" s="89">
        <f>G156-(H156+L156)</f>
        <v>12868.76999999999</v>
      </c>
    </row>
    <row r="157" spans="1:15" ht="21">
      <c r="A157" s="131"/>
      <c r="B157" s="138">
        <v>92109</v>
      </c>
      <c r="C157" s="54"/>
      <c r="D157" s="35" t="s">
        <v>23</v>
      </c>
      <c r="E157" s="36">
        <f>E158+E160+E164</f>
        <v>64411.64</v>
      </c>
      <c r="F157" s="36">
        <f aca="true" t="shared" si="65" ref="F157:M157">F158+F160+F164</f>
        <v>198120</v>
      </c>
      <c r="G157" s="36">
        <f t="shared" si="65"/>
        <v>215591.52</v>
      </c>
      <c r="H157" s="36">
        <f t="shared" si="65"/>
        <v>202722.75</v>
      </c>
      <c r="I157" s="75">
        <f>(H157/G157)*100</f>
        <v>94.03094797049532</v>
      </c>
      <c r="J157" s="36">
        <f t="shared" si="65"/>
        <v>58.91998025054254</v>
      </c>
      <c r="K157" s="36">
        <f t="shared" si="65"/>
        <v>0</v>
      </c>
      <c r="L157" s="36">
        <f t="shared" si="65"/>
        <v>0</v>
      </c>
      <c r="M157" s="36">
        <f t="shared" si="65"/>
        <v>0</v>
      </c>
      <c r="N157" s="38">
        <f t="shared" si="52"/>
        <v>202722.75</v>
      </c>
      <c r="O157" s="89">
        <f>G157-(H157+L157)</f>
        <v>12868.76999999999</v>
      </c>
    </row>
    <row r="158" spans="1:15" s="14" customFormat="1" ht="21">
      <c r="A158" s="131"/>
      <c r="B158" s="131"/>
      <c r="C158" s="138">
        <v>6050</v>
      </c>
      <c r="D158" s="35" t="s">
        <v>6</v>
      </c>
      <c r="E158" s="36">
        <f>E159</f>
        <v>3483.64</v>
      </c>
      <c r="F158" s="36">
        <f aca="true" t="shared" si="66" ref="F158:M158">F159</f>
        <v>6500</v>
      </c>
      <c r="G158" s="36">
        <f t="shared" si="66"/>
        <v>6500</v>
      </c>
      <c r="H158" s="36">
        <f t="shared" si="66"/>
        <v>2052.56</v>
      </c>
      <c r="I158" s="75">
        <f>(H158/G158)*100</f>
        <v>31.57784615384615</v>
      </c>
      <c r="J158" s="36">
        <f t="shared" si="66"/>
        <v>58.91998025054254</v>
      </c>
      <c r="K158" s="36">
        <f t="shared" si="66"/>
        <v>0</v>
      </c>
      <c r="L158" s="36">
        <f t="shared" si="66"/>
        <v>0</v>
      </c>
      <c r="M158" s="36">
        <f t="shared" si="66"/>
        <v>0</v>
      </c>
      <c r="N158" s="38">
        <f t="shared" si="52"/>
        <v>2052.56</v>
      </c>
      <c r="O158" s="89">
        <f>G158-(H158+L158)</f>
        <v>4447.4400000000005</v>
      </c>
    </row>
    <row r="159" spans="1:15" ht="22.5">
      <c r="A159" s="131"/>
      <c r="B159" s="131"/>
      <c r="C159" s="139"/>
      <c r="D159" s="42" t="s">
        <v>82</v>
      </c>
      <c r="E159" s="43">
        <v>3483.64</v>
      </c>
      <c r="F159" s="43">
        <v>6500</v>
      </c>
      <c r="G159" s="43">
        <v>6500</v>
      </c>
      <c r="H159" s="47">
        <v>2052.56</v>
      </c>
      <c r="I159" s="76">
        <f>(H159/G159)*100</f>
        <v>31.57784615384615</v>
      </c>
      <c r="J159" s="76">
        <f>(H159/E159)*100</f>
        <v>58.91998025054254</v>
      </c>
      <c r="K159" s="37"/>
      <c r="L159" s="38"/>
      <c r="M159" s="39"/>
      <c r="N159" s="38">
        <f t="shared" si="52"/>
        <v>2052.56</v>
      </c>
      <c r="O159" s="89">
        <f>G159-(H159+L159)</f>
        <v>4447.4400000000005</v>
      </c>
    </row>
    <row r="160" spans="1:15" ht="63.75" customHeight="1">
      <c r="A160" s="131"/>
      <c r="B160" s="131"/>
      <c r="C160" s="138">
        <v>6220</v>
      </c>
      <c r="D160" s="49" t="s">
        <v>33</v>
      </c>
      <c r="E160" s="36">
        <f>E161</f>
        <v>60928</v>
      </c>
      <c r="F160" s="36">
        <f>F161+F162+F163</f>
        <v>43600</v>
      </c>
      <c r="G160" s="36">
        <f aca="true" t="shared" si="67" ref="G160:M160">G161+G162+G163</f>
        <v>61370.52</v>
      </c>
      <c r="H160" s="36">
        <f t="shared" si="67"/>
        <v>52949.79</v>
      </c>
      <c r="I160" s="75">
        <f>(H160/G160)*100</f>
        <v>86.2788680949746</v>
      </c>
      <c r="J160" s="36">
        <f t="shared" si="67"/>
        <v>0</v>
      </c>
      <c r="K160" s="36">
        <f t="shared" si="67"/>
        <v>0</v>
      </c>
      <c r="L160" s="36">
        <f t="shared" si="67"/>
        <v>0</v>
      </c>
      <c r="M160" s="36">
        <f t="shared" si="67"/>
        <v>0</v>
      </c>
      <c r="N160" s="38">
        <f t="shared" si="52"/>
        <v>52949.79</v>
      </c>
      <c r="O160" s="89">
        <f>G160-(H160+L160)</f>
        <v>8420.729999999996</v>
      </c>
    </row>
    <row r="161" spans="1:15" ht="22.5">
      <c r="A161" s="131"/>
      <c r="B161" s="132"/>
      <c r="C161" s="139"/>
      <c r="D161" s="57" t="s">
        <v>85</v>
      </c>
      <c r="E161" s="43">
        <v>60928</v>
      </c>
      <c r="F161" s="43"/>
      <c r="G161" s="43"/>
      <c r="H161" s="43"/>
      <c r="I161" s="76"/>
      <c r="J161" s="75"/>
      <c r="K161" s="37"/>
      <c r="L161" s="38"/>
      <c r="M161" s="39"/>
      <c r="N161" s="38">
        <f t="shared" si="52"/>
        <v>0</v>
      </c>
      <c r="O161" s="89"/>
    </row>
    <row r="162" spans="1:15" ht="22.5">
      <c r="A162" s="131"/>
      <c r="B162" s="132"/>
      <c r="C162" s="132"/>
      <c r="D162" s="57" t="s">
        <v>124</v>
      </c>
      <c r="E162" s="43"/>
      <c r="F162" s="43">
        <v>33600</v>
      </c>
      <c r="G162" s="43">
        <v>47890.52</v>
      </c>
      <c r="H162" s="43">
        <v>39469.79</v>
      </c>
      <c r="I162" s="76">
        <f aca="true" t="shared" si="68" ref="I162:I189">(H162/G162)*100</f>
        <v>82.41670794136293</v>
      </c>
      <c r="J162" s="75"/>
      <c r="K162" s="37"/>
      <c r="L162" s="38"/>
      <c r="M162" s="39"/>
      <c r="N162" s="38">
        <f t="shared" si="52"/>
        <v>39469.79</v>
      </c>
      <c r="O162" s="89"/>
    </row>
    <row r="163" spans="1:15" ht="22.5">
      <c r="A163" s="131"/>
      <c r="B163" s="132"/>
      <c r="C163" s="133"/>
      <c r="D163" s="57" t="s">
        <v>147</v>
      </c>
      <c r="E163" s="43"/>
      <c r="F163" s="43">
        <v>10000</v>
      </c>
      <c r="G163" s="43">
        <v>13480</v>
      </c>
      <c r="H163" s="43">
        <v>13480</v>
      </c>
      <c r="I163" s="76">
        <f t="shared" si="68"/>
        <v>100</v>
      </c>
      <c r="J163" s="75"/>
      <c r="K163" s="37"/>
      <c r="L163" s="38"/>
      <c r="M163" s="39"/>
      <c r="N163" s="38">
        <f t="shared" si="52"/>
        <v>13480</v>
      </c>
      <c r="O163" s="89"/>
    </row>
    <row r="164" spans="1:15" ht="52.5" customHeight="1">
      <c r="A164" s="131"/>
      <c r="B164" s="132"/>
      <c r="C164" s="138">
        <v>6229</v>
      </c>
      <c r="D164" s="49" t="s">
        <v>33</v>
      </c>
      <c r="E164" s="36">
        <f>E165+E166+E167</f>
        <v>0</v>
      </c>
      <c r="F164" s="36">
        <f aca="true" t="shared" si="69" ref="F164:M164">F165+F166+F167</f>
        <v>148020</v>
      </c>
      <c r="G164" s="36">
        <f t="shared" si="69"/>
        <v>147721</v>
      </c>
      <c r="H164" s="36">
        <f t="shared" si="69"/>
        <v>147720.4</v>
      </c>
      <c r="I164" s="75">
        <f t="shared" si="68"/>
        <v>99.9995938289072</v>
      </c>
      <c r="J164" s="36">
        <f t="shared" si="69"/>
        <v>0</v>
      </c>
      <c r="K164" s="36">
        <f t="shared" si="69"/>
        <v>0</v>
      </c>
      <c r="L164" s="36">
        <f t="shared" si="69"/>
        <v>0</v>
      </c>
      <c r="M164" s="36">
        <f t="shared" si="69"/>
        <v>0</v>
      </c>
      <c r="N164" s="38">
        <f t="shared" si="52"/>
        <v>147720.4</v>
      </c>
      <c r="O164" s="89"/>
    </row>
    <row r="165" spans="1:15" ht="12.75">
      <c r="A165" s="131"/>
      <c r="B165" s="132"/>
      <c r="C165" s="132"/>
      <c r="D165" s="57" t="s">
        <v>106</v>
      </c>
      <c r="E165" s="43"/>
      <c r="F165" s="43">
        <v>25460</v>
      </c>
      <c r="G165" s="43">
        <v>25460</v>
      </c>
      <c r="H165" s="43">
        <v>25460.33</v>
      </c>
      <c r="I165" s="76">
        <f t="shared" si="68"/>
        <v>100.00129615082483</v>
      </c>
      <c r="J165" s="75"/>
      <c r="K165" s="37"/>
      <c r="L165" s="38"/>
      <c r="M165" s="39"/>
      <c r="N165" s="38">
        <f t="shared" si="52"/>
        <v>25460.33</v>
      </c>
      <c r="O165" s="89"/>
    </row>
    <row r="166" spans="1:15" ht="12.75">
      <c r="A166" s="131"/>
      <c r="B166" s="132"/>
      <c r="C166" s="132"/>
      <c r="D166" s="57" t="s">
        <v>107</v>
      </c>
      <c r="E166" s="43"/>
      <c r="F166" s="43">
        <v>96508</v>
      </c>
      <c r="G166" s="43">
        <v>96509</v>
      </c>
      <c r="H166" s="43">
        <v>96507.88</v>
      </c>
      <c r="I166" s="76">
        <f t="shared" si="68"/>
        <v>99.99883948647278</v>
      </c>
      <c r="J166" s="75"/>
      <c r="K166" s="37"/>
      <c r="L166" s="38"/>
      <c r="M166" s="39"/>
      <c r="N166" s="38">
        <f t="shared" si="52"/>
        <v>96507.88</v>
      </c>
      <c r="O166" s="89"/>
    </row>
    <row r="167" spans="1:15" ht="22.5">
      <c r="A167" s="131"/>
      <c r="B167" s="133"/>
      <c r="C167" s="133"/>
      <c r="D167" s="57" t="s">
        <v>108</v>
      </c>
      <c r="E167" s="43"/>
      <c r="F167" s="43">
        <v>26052</v>
      </c>
      <c r="G167" s="43">
        <v>25752</v>
      </c>
      <c r="H167" s="43">
        <v>25752.19</v>
      </c>
      <c r="I167" s="76">
        <f t="shared" si="68"/>
        <v>100.00073780677228</v>
      </c>
      <c r="J167" s="75"/>
      <c r="K167" s="37"/>
      <c r="L167" s="38"/>
      <c r="M167" s="39"/>
      <c r="N167" s="38">
        <f t="shared" si="52"/>
        <v>25752.19</v>
      </c>
      <c r="O167" s="89"/>
    </row>
    <row r="168" spans="1:15" s="113" customFormat="1" ht="12.75">
      <c r="A168" s="132"/>
      <c r="B168" s="134">
        <v>92116</v>
      </c>
      <c r="C168" s="104"/>
      <c r="D168" s="49" t="s">
        <v>136</v>
      </c>
      <c r="E168" s="36">
        <f>E169</f>
        <v>0</v>
      </c>
      <c r="F168" s="36">
        <f aca="true" t="shared" si="70" ref="F168:M168">F169</f>
        <v>0</v>
      </c>
      <c r="G168" s="36">
        <f t="shared" si="70"/>
        <v>4000</v>
      </c>
      <c r="H168" s="36">
        <f t="shared" si="70"/>
        <v>4000</v>
      </c>
      <c r="I168" s="75">
        <f t="shared" si="68"/>
        <v>100</v>
      </c>
      <c r="J168" s="36">
        <f t="shared" si="70"/>
        <v>0</v>
      </c>
      <c r="K168" s="36">
        <f t="shared" si="70"/>
        <v>0</v>
      </c>
      <c r="L168" s="36">
        <f t="shared" si="70"/>
        <v>0</v>
      </c>
      <c r="M168" s="36">
        <f t="shared" si="70"/>
        <v>0</v>
      </c>
      <c r="N168" s="38">
        <f t="shared" si="52"/>
        <v>4000</v>
      </c>
      <c r="O168" s="31"/>
    </row>
    <row r="169" spans="1:15" s="113" customFormat="1" ht="73.5">
      <c r="A169" s="132"/>
      <c r="B169" s="132"/>
      <c r="C169" s="134">
        <v>6220</v>
      </c>
      <c r="D169" s="49" t="s">
        <v>33</v>
      </c>
      <c r="E169" s="43">
        <f>E170</f>
        <v>0</v>
      </c>
      <c r="F169" s="43">
        <f aca="true" t="shared" si="71" ref="F169:O169">F170</f>
        <v>0</v>
      </c>
      <c r="G169" s="43">
        <f t="shared" si="71"/>
        <v>4000</v>
      </c>
      <c r="H169" s="43">
        <f t="shared" si="71"/>
        <v>4000</v>
      </c>
      <c r="I169" s="76">
        <f t="shared" si="68"/>
        <v>100</v>
      </c>
      <c r="J169" s="43">
        <f t="shared" si="71"/>
        <v>0</v>
      </c>
      <c r="K169" s="43">
        <f t="shared" si="71"/>
        <v>0</v>
      </c>
      <c r="L169" s="43">
        <f t="shared" si="71"/>
        <v>0</v>
      </c>
      <c r="M169" s="43">
        <f t="shared" si="71"/>
        <v>0</v>
      </c>
      <c r="N169" s="38">
        <f t="shared" si="52"/>
        <v>4000</v>
      </c>
      <c r="O169" s="43">
        <f t="shared" si="71"/>
        <v>0</v>
      </c>
    </row>
    <row r="170" spans="1:15" s="113" customFormat="1" ht="12.75">
      <c r="A170" s="133"/>
      <c r="B170" s="133"/>
      <c r="C170" s="135"/>
      <c r="D170" s="55" t="s">
        <v>137</v>
      </c>
      <c r="E170" s="43"/>
      <c r="F170" s="43"/>
      <c r="G170" s="43">
        <v>4000</v>
      </c>
      <c r="H170" s="43">
        <v>4000</v>
      </c>
      <c r="I170" s="76">
        <f t="shared" si="68"/>
        <v>100</v>
      </c>
      <c r="J170" s="75"/>
      <c r="K170" s="37"/>
      <c r="L170" s="112"/>
      <c r="M170" s="111"/>
      <c r="N170" s="38">
        <f t="shared" si="52"/>
        <v>4000</v>
      </c>
      <c r="O170" s="53"/>
    </row>
    <row r="171" spans="1:15" s="15" customFormat="1" ht="12.75">
      <c r="A171" s="130">
        <v>926</v>
      </c>
      <c r="B171" s="48"/>
      <c r="C171" s="48"/>
      <c r="D171" s="49" t="s">
        <v>41</v>
      </c>
      <c r="E171" s="31">
        <f>E172+E183</f>
        <v>30686.97</v>
      </c>
      <c r="F171" s="31">
        <f aca="true" t="shared" si="72" ref="F171:M171">F172+F183</f>
        <v>684825.55</v>
      </c>
      <c r="G171" s="31">
        <f t="shared" si="72"/>
        <v>172097.77000000002</v>
      </c>
      <c r="H171" s="31">
        <f t="shared" si="72"/>
        <v>161871.27000000002</v>
      </c>
      <c r="I171" s="75">
        <f t="shared" si="68"/>
        <v>94.0577382263582</v>
      </c>
      <c r="J171" s="31">
        <f t="shared" si="72"/>
        <v>0</v>
      </c>
      <c r="K171" s="31">
        <f t="shared" si="72"/>
        <v>0</v>
      </c>
      <c r="L171" s="31">
        <f t="shared" si="72"/>
        <v>0</v>
      </c>
      <c r="M171" s="31">
        <f t="shared" si="72"/>
        <v>0</v>
      </c>
      <c r="N171" s="38">
        <f t="shared" si="52"/>
        <v>161871.27000000002</v>
      </c>
      <c r="O171" s="89">
        <f>G171-(H171+L171)</f>
        <v>10226.5</v>
      </c>
    </row>
    <row r="172" spans="1:15" s="15" customFormat="1" ht="12.75">
      <c r="A172" s="165"/>
      <c r="B172" s="130">
        <v>92601</v>
      </c>
      <c r="C172" s="48"/>
      <c r="D172" s="49" t="s">
        <v>68</v>
      </c>
      <c r="E172" s="31">
        <f>E178+E173</f>
        <v>0</v>
      </c>
      <c r="F172" s="31">
        <f aca="true" t="shared" si="73" ref="F172:M172">F178+F173</f>
        <v>684825.55</v>
      </c>
      <c r="G172" s="31">
        <f t="shared" si="73"/>
        <v>172097.77000000002</v>
      </c>
      <c r="H172" s="31">
        <f t="shared" si="73"/>
        <v>161871.27000000002</v>
      </c>
      <c r="I172" s="75">
        <f t="shared" si="68"/>
        <v>94.0577382263582</v>
      </c>
      <c r="J172" s="75"/>
      <c r="K172" s="31">
        <f t="shared" si="73"/>
        <v>0</v>
      </c>
      <c r="L172" s="31">
        <f t="shared" si="73"/>
        <v>0</v>
      </c>
      <c r="M172" s="31">
        <f t="shared" si="73"/>
        <v>0</v>
      </c>
      <c r="N172" s="38">
        <f t="shared" si="52"/>
        <v>161871.27000000002</v>
      </c>
      <c r="O172" s="89">
        <f>G172-(H172+L172)</f>
        <v>10226.5</v>
      </c>
    </row>
    <row r="173" spans="1:15" s="15" customFormat="1" ht="21">
      <c r="A173" s="165"/>
      <c r="B173" s="140"/>
      <c r="C173" s="130">
        <v>6058</v>
      </c>
      <c r="D173" s="35" t="s">
        <v>6</v>
      </c>
      <c r="E173" s="31">
        <f>E174+E175+E176+E177</f>
        <v>0</v>
      </c>
      <c r="F173" s="31">
        <f aca="true" t="shared" si="74" ref="F173:M173">F174+F175+F176+F177</f>
        <v>375124</v>
      </c>
      <c r="G173" s="31">
        <f t="shared" si="74"/>
        <v>106483.11</v>
      </c>
      <c r="H173" s="31">
        <f t="shared" si="74"/>
        <v>104065</v>
      </c>
      <c r="I173" s="75">
        <f t="shared" si="68"/>
        <v>97.7291140350803</v>
      </c>
      <c r="J173" s="31">
        <f t="shared" si="74"/>
        <v>0</v>
      </c>
      <c r="K173" s="31">
        <f t="shared" si="74"/>
        <v>0</v>
      </c>
      <c r="L173" s="31">
        <f t="shared" si="74"/>
        <v>0</v>
      </c>
      <c r="M173" s="31">
        <f t="shared" si="74"/>
        <v>0</v>
      </c>
      <c r="N173" s="38">
        <f t="shared" si="52"/>
        <v>104065</v>
      </c>
      <c r="O173" s="89"/>
    </row>
    <row r="174" spans="1:15" s="95" customFormat="1" ht="22.5">
      <c r="A174" s="165"/>
      <c r="B174" s="140"/>
      <c r="C174" s="132"/>
      <c r="D174" s="51" t="s">
        <v>83</v>
      </c>
      <c r="E174" s="53"/>
      <c r="F174" s="53">
        <v>11643</v>
      </c>
      <c r="G174" s="53">
        <v>22174.96</v>
      </c>
      <c r="H174" s="53">
        <v>21463.89</v>
      </c>
      <c r="I174" s="76">
        <f t="shared" si="68"/>
        <v>96.79336512895627</v>
      </c>
      <c r="J174" s="75"/>
      <c r="K174" s="32"/>
      <c r="L174" s="78"/>
      <c r="M174" s="50"/>
      <c r="N174" s="38">
        <f t="shared" si="52"/>
        <v>21463.89</v>
      </c>
      <c r="O174" s="89"/>
    </row>
    <row r="175" spans="1:15" s="95" customFormat="1" ht="22.5">
      <c r="A175" s="165"/>
      <c r="B175" s="140"/>
      <c r="C175" s="132"/>
      <c r="D175" s="51" t="s">
        <v>84</v>
      </c>
      <c r="E175" s="53"/>
      <c r="F175" s="53">
        <v>11912</v>
      </c>
      <c r="G175" s="53">
        <v>64137.42</v>
      </c>
      <c r="H175" s="53">
        <v>63152.5</v>
      </c>
      <c r="I175" s="76">
        <f t="shared" si="68"/>
        <v>98.46435980742599</v>
      </c>
      <c r="J175" s="75"/>
      <c r="K175" s="32"/>
      <c r="L175" s="78"/>
      <c r="M175" s="50"/>
      <c r="N175" s="38">
        <f t="shared" si="52"/>
        <v>63152.5</v>
      </c>
      <c r="O175" s="89"/>
    </row>
    <row r="176" spans="1:15" s="95" customFormat="1" ht="22.5">
      <c r="A176" s="165"/>
      <c r="B176" s="140"/>
      <c r="C176" s="132"/>
      <c r="D176" s="51" t="s">
        <v>121</v>
      </c>
      <c r="E176" s="53"/>
      <c r="F176" s="53">
        <v>32179</v>
      </c>
      <c r="G176" s="53">
        <v>20170.73</v>
      </c>
      <c r="H176" s="53">
        <v>19448.61</v>
      </c>
      <c r="I176" s="76">
        <f t="shared" si="68"/>
        <v>96.41996100289876</v>
      </c>
      <c r="J176" s="75"/>
      <c r="K176" s="32"/>
      <c r="L176" s="78"/>
      <c r="M176" s="50"/>
      <c r="N176" s="38">
        <f t="shared" si="52"/>
        <v>19448.61</v>
      </c>
      <c r="O176" s="89"/>
    </row>
    <row r="177" spans="1:15" s="95" customFormat="1" ht="22.5">
      <c r="A177" s="165"/>
      <c r="B177" s="140"/>
      <c r="C177" s="133"/>
      <c r="D177" s="51" t="s">
        <v>122</v>
      </c>
      <c r="E177" s="53"/>
      <c r="F177" s="53">
        <v>319390</v>
      </c>
      <c r="G177" s="53"/>
      <c r="H177" s="53"/>
      <c r="I177" s="76"/>
      <c r="J177" s="75"/>
      <c r="K177" s="32"/>
      <c r="L177" s="78"/>
      <c r="M177" s="50"/>
      <c r="N177" s="38">
        <f t="shared" si="52"/>
        <v>0</v>
      </c>
      <c r="O177" s="89"/>
    </row>
    <row r="178" spans="1:15" s="15" customFormat="1" ht="21">
      <c r="A178" s="165"/>
      <c r="B178" s="140"/>
      <c r="C178" s="130">
        <v>6059</v>
      </c>
      <c r="D178" s="35" t="s">
        <v>6</v>
      </c>
      <c r="E178" s="31">
        <f>E180+E179+E181+E182</f>
        <v>0</v>
      </c>
      <c r="F178" s="31">
        <f aca="true" t="shared" si="75" ref="F178:M178">F180+F179+F181+F182</f>
        <v>309701.55</v>
      </c>
      <c r="G178" s="31">
        <f t="shared" si="75"/>
        <v>65614.66</v>
      </c>
      <c r="H178" s="31">
        <f t="shared" si="75"/>
        <v>57806.270000000004</v>
      </c>
      <c r="I178" s="75">
        <f t="shared" si="68"/>
        <v>88.09962590677145</v>
      </c>
      <c r="J178" s="31">
        <f t="shared" si="75"/>
        <v>0</v>
      </c>
      <c r="K178" s="31">
        <f t="shared" si="75"/>
        <v>0</v>
      </c>
      <c r="L178" s="31">
        <f t="shared" si="75"/>
        <v>0</v>
      </c>
      <c r="M178" s="31">
        <f t="shared" si="75"/>
        <v>0</v>
      </c>
      <c r="N178" s="38">
        <f t="shared" si="52"/>
        <v>57806.270000000004</v>
      </c>
      <c r="O178" s="89">
        <f>G178-(H178+L178)</f>
        <v>7808.389999999999</v>
      </c>
    </row>
    <row r="179" spans="1:15" s="95" customFormat="1" ht="12.75" customHeight="1">
      <c r="A179" s="165"/>
      <c r="B179" s="140"/>
      <c r="C179" s="132"/>
      <c r="D179" s="51" t="s">
        <v>146</v>
      </c>
      <c r="E179" s="53"/>
      <c r="F179" s="53">
        <v>26718</v>
      </c>
      <c r="G179" s="53">
        <v>14379.04</v>
      </c>
      <c r="H179" s="53">
        <v>12160.6</v>
      </c>
      <c r="I179" s="76">
        <f t="shared" si="68"/>
        <v>84.57170993334742</v>
      </c>
      <c r="J179" s="75"/>
      <c r="K179" s="32"/>
      <c r="L179" s="78"/>
      <c r="M179" s="50"/>
      <c r="N179" s="38">
        <f t="shared" si="52"/>
        <v>12160.6</v>
      </c>
      <c r="O179" s="89"/>
    </row>
    <row r="180" spans="1:15" s="95" customFormat="1" ht="12.75">
      <c r="A180" s="165"/>
      <c r="B180" s="140"/>
      <c r="C180" s="132"/>
      <c r="D180" s="51" t="s">
        <v>142</v>
      </c>
      <c r="E180" s="53"/>
      <c r="F180" s="53">
        <v>62666</v>
      </c>
      <c r="G180" s="53">
        <v>36933.86</v>
      </c>
      <c r="H180" s="53">
        <v>34568.23</v>
      </c>
      <c r="I180" s="76">
        <f t="shared" si="68"/>
        <v>93.59495595640423</v>
      </c>
      <c r="J180" s="75"/>
      <c r="K180" s="32"/>
      <c r="L180" s="78"/>
      <c r="M180" s="50"/>
      <c r="N180" s="38">
        <f t="shared" si="52"/>
        <v>34568.23</v>
      </c>
      <c r="O180" s="89">
        <f>G180-(H180+L180)</f>
        <v>2365.6299999999974</v>
      </c>
    </row>
    <row r="181" spans="1:15" s="95" customFormat="1" ht="12.75">
      <c r="A181" s="165"/>
      <c r="B181" s="132"/>
      <c r="C181" s="132"/>
      <c r="D181" s="51" t="s">
        <v>143</v>
      </c>
      <c r="E181" s="53"/>
      <c r="F181" s="53">
        <v>20166</v>
      </c>
      <c r="G181" s="53">
        <v>13301.76</v>
      </c>
      <c r="H181" s="53">
        <v>11077.44</v>
      </c>
      <c r="I181" s="76">
        <f t="shared" si="68"/>
        <v>83.27800230946882</v>
      </c>
      <c r="J181" s="75"/>
      <c r="K181" s="32"/>
      <c r="L181" s="78"/>
      <c r="M181" s="50"/>
      <c r="N181" s="38">
        <f t="shared" si="52"/>
        <v>11077.44</v>
      </c>
      <c r="O181" s="89"/>
    </row>
    <row r="182" spans="1:15" s="95" customFormat="1" ht="12.75">
      <c r="A182" s="165"/>
      <c r="B182" s="133"/>
      <c r="C182" s="133"/>
      <c r="D182" s="51" t="s">
        <v>144</v>
      </c>
      <c r="E182" s="53"/>
      <c r="F182" s="53">
        <v>200151.55</v>
      </c>
      <c r="G182" s="53">
        <v>1000</v>
      </c>
      <c r="H182" s="53"/>
      <c r="I182" s="76">
        <f t="shared" si="68"/>
        <v>0</v>
      </c>
      <c r="J182" s="75"/>
      <c r="K182" s="32"/>
      <c r="L182" s="78"/>
      <c r="M182" s="50"/>
      <c r="N182" s="38">
        <f t="shared" si="52"/>
        <v>0</v>
      </c>
      <c r="O182" s="89"/>
    </row>
    <row r="183" spans="1:15" ht="12.75" customHeight="1">
      <c r="A183" s="165"/>
      <c r="B183" s="136">
        <v>92695</v>
      </c>
      <c r="C183" s="84"/>
      <c r="D183" s="35" t="s">
        <v>69</v>
      </c>
      <c r="E183" s="36">
        <f>E186+E184</f>
        <v>30686.97</v>
      </c>
      <c r="F183" s="36">
        <f>F186+F184</f>
        <v>0</v>
      </c>
      <c r="G183" s="36">
        <f>G186+G184</f>
        <v>0</v>
      </c>
      <c r="H183" s="36">
        <f>H186+H184</f>
        <v>0</v>
      </c>
      <c r="I183" s="76"/>
      <c r="J183" s="75">
        <f>(H183/E183)*100</f>
        <v>0</v>
      </c>
      <c r="K183" s="36">
        <f>K186+K184</f>
        <v>0</v>
      </c>
      <c r="L183" s="36">
        <f>L186+L184</f>
        <v>0</v>
      </c>
      <c r="M183" s="36">
        <f>M186+M184</f>
        <v>0</v>
      </c>
      <c r="N183" s="38">
        <f t="shared" si="52"/>
        <v>0</v>
      </c>
      <c r="O183" s="89">
        <f>G183-(H183+L183)</f>
        <v>0</v>
      </c>
    </row>
    <row r="184" spans="1:15" ht="21.75" customHeight="1">
      <c r="A184" s="165"/>
      <c r="B184" s="137"/>
      <c r="C184" s="136">
        <v>6058</v>
      </c>
      <c r="D184" s="35" t="s">
        <v>11</v>
      </c>
      <c r="E184" s="36">
        <f>E185</f>
        <v>16180.33</v>
      </c>
      <c r="F184" s="36">
        <f aca="true" t="shared" si="76" ref="F184:M184">F185</f>
        <v>0</v>
      </c>
      <c r="G184" s="36">
        <f t="shared" si="76"/>
        <v>0</v>
      </c>
      <c r="H184" s="36">
        <f t="shared" si="76"/>
        <v>0</v>
      </c>
      <c r="I184" s="76"/>
      <c r="J184" s="36">
        <f t="shared" si="76"/>
        <v>0</v>
      </c>
      <c r="K184" s="36">
        <f t="shared" si="76"/>
        <v>0</v>
      </c>
      <c r="L184" s="36">
        <f t="shared" si="76"/>
        <v>0</v>
      </c>
      <c r="M184" s="36">
        <f t="shared" si="76"/>
        <v>0</v>
      </c>
      <c r="N184" s="38">
        <f t="shared" si="52"/>
        <v>0</v>
      </c>
      <c r="O184" s="89"/>
    </row>
    <row r="185" spans="1:15" ht="21.75" customHeight="1">
      <c r="A185" s="165"/>
      <c r="B185" s="137"/>
      <c r="C185" s="133"/>
      <c r="D185" s="42" t="s">
        <v>103</v>
      </c>
      <c r="E185" s="43">
        <v>16180.33</v>
      </c>
      <c r="F185" s="43"/>
      <c r="G185" s="43"/>
      <c r="H185" s="43"/>
      <c r="I185" s="76"/>
      <c r="J185" s="75"/>
      <c r="K185" s="37"/>
      <c r="L185" s="38"/>
      <c r="M185" s="39"/>
      <c r="N185" s="38">
        <f t="shared" si="52"/>
        <v>0</v>
      </c>
      <c r="O185" s="89"/>
    </row>
    <row r="186" spans="1:15" ht="21.75" customHeight="1">
      <c r="A186" s="165"/>
      <c r="B186" s="137"/>
      <c r="C186" s="136">
        <v>6059</v>
      </c>
      <c r="D186" s="35" t="s">
        <v>11</v>
      </c>
      <c r="E186" s="36">
        <f>E187+E188</f>
        <v>14506.64</v>
      </c>
      <c r="F186" s="36">
        <f aca="true" t="shared" si="77" ref="F186:M186">F187+F188</f>
        <v>0</v>
      </c>
      <c r="G186" s="36">
        <f t="shared" si="77"/>
        <v>0</v>
      </c>
      <c r="H186" s="36">
        <f t="shared" si="77"/>
        <v>0</v>
      </c>
      <c r="I186" s="76"/>
      <c r="J186" s="75">
        <f>(H186/E186)*100</f>
        <v>0</v>
      </c>
      <c r="K186" s="36">
        <f t="shared" si="77"/>
        <v>0</v>
      </c>
      <c r="L186" s="36">
        <f t="shared" si="77"/>
        <v>0</v>
      </c>
      <c r="M186" s="36">
        <f t="shared" si="77"/>
        <v>0</v>
      </c>
      <c r="N186" s="38">
        <f>H186-M186</f>
        <v>0</v>
      </c>
      <c r="O186" s="91">
        <f>G186-(H186+L186)</f>
        <v>0</v>
      </c>
    </row>
    <row r="187" spans="1:15" ht="21.75" customHeight="1">
      <c r="A187" s="165"/>
      <c r="B187" s="137"/>
      <c r="C187" s="132"/>
      <c r="D187" s="42" t="s">
        <v>70</v>
      </c>
      <c r="E187" s="43">
        <v>1266.97</v>
      </c>
      <c r="F187" s="43"/>
      <c r="G187" s="43"/>
      <c r="H187" s="43"/>
      <c r="I187" s="76"/>
      <c r="J187" s="75">
        <f>(H187/E187)*100</f>
        <v>0</v>
      </c>
      <c r="K187" s="37"/>
      <c r="L187" s="38"/>
      <c r="M187" s="39"/>
      <c r="N187" s="38">
        <f>H187-M187</f>
        <v>0</v>
      </c>
      <c r="O187" s="89">
        <f>G187-(H187+L187)</f>
        <v>0</v>
      </c>
    </row>
    <row r="188" spans="1:15" ht="21.75" customHeight="1">
      <c r="A188" s="166"/>
      <c r="B188" s="133"/>
      <c r="C188" s="133"/>
      <c r="D188" s="42" t="s">
        <v>103</v>
      </c>
      <c r="E188" s="43">
        <v>13239.67</v>
      </c>
      <c r="F188" s="43"/>
      <c r="G188" s="43"/>
      <c r="H188" s="43"/>
      <c r="I188" s="76"/>
      <c r="J188" s="75"/>
      <c r="K188" s="37"/>
      <c r="L188" s="38"/>
      <c r="M188" s="39"/>
      <c r="N188" s="38">
        <f>H188-M188</f>
        <v>0</v>
      </c>
      <c r="O188" s="89"/>
    </row>
    <row r="189" spans="1:15" ht="24.75" customHeight="1">
      <c r="A189" s="121"/>
      <c r="B189" s="122"/>
      <c r="C189" s="123"/>
      <c r="D189" s="68" t="s">
        <v>145</v>
      </c>
      <c r="E189" s="69">
        <f>E5+E25+E53+E84+E88+E102+E120+E156+E171+E116</f>
        <v>3830663.1900000004</v>
      </c>
      <c r="F189" s="69">
        <f>F5+F25+F53+F84+F88+F102+F120+F156+F171+F116</f>
        <v>11727108.780000001</v>
      </c>
      <c r="G189" s="69">
        <f>G5+G25+G53+G84+G88+G102+G120+G156+G171+G116</f>
        <v>3731489.39</v>
      </c>
      <c r="H189" s="69">
        <f>H5+H25+H53+H84+H88+H102+H120+H156+H171+H116</f>
        <v>3080249.4400000004</v>
      </c>
      <c r="I189" s="75">
        <f t="shared" si="68"/>
        <v>82.54745272101658</v>
      </c>
      <c r="J189" s="75">
        <f>(H189/E189)*100</f>
        <v>80.41034377653024</v>
      </c>
      <c r="K189" s="69" t="e">
        <f>K5+K25+K53+K84+K88+K102+K120+K156+K171+K116</f>
        <v>#REF!</v>
      </c>
      <c r="L189" s="69">
        <f>L5+L25+L53+L84+L88+L102+L120+L156+L171+L116</f>
        <v>68355.69</v>
      </c>
      <c r="M189" s="69">
        <f>M5+M25+M53+M84+M88+M102+M120+M156+M171+M116</f>
        <v>1030800.1599999999</v>
      </c>
      <c r="N189" s="38">
        <f>H189-M189</f>
        <v>2049449.2800000005</v>
      </c>
      <c r="O189" s="69">
        <f>O5+O25+O53+O84+O88+O102+O120+O156+O171</f>
        <v>582884.26</v>
      </c>
    </row>
    <row r="190" spans="1:15" ht="12.75">
      <c r="A190" s="124"/>
      <c r="B190" s="125"/>
      <c r="C190" s="126"/>
      <c r="D190" s="71" t="s">
        <v>34</v>
      </c>
      <c r="E190" s="43">
        <f>E189-E191</f>
        <v>3769735.1900000004</v>
      </c>
      <c r="F190" s="43">
        <f>F189-F191</f>
        <v>11363488.780000001</v>
      </c>
      <c r="G190" s="43">
        <f>G189-G191</f>
        <v>3238397.87</v>
      </c>
      <c r="H190" s="43">
        <f>H189-H191</f>
        <v>2703579.2500000005</v>
      </c>
      <c r="I190" s="76">
        <f>(H190/G190)*100</f>
        <v>83.4850860990716</v>
      </c>
      <c r="J190" s="76">
        <f>(H190/E190)*100</f>
        <v>71.71801502587772</v>
      </c>
      <c r="K190" s="43" t="e">
        <f>K189-K191</f>
        <v>#REF!</v>
      </c>
      <c r="L190" s="43">
        <f>L189-L191</f>
        <v>68355.69</v>
      </c>
      <c r="M190" s="43">
        <f>M189-M191</f>
        <v>1030800.1599999999</v>
      </c>
      <c r="N190" s="43">
        <f>N189-N191</f>
        <v>1824499.4900000005</v>
      </c>
      <c r="O190" s="89">
        <f>G190-H190-L190</f>
        <v>466462.92999999964</v>
      </c>
    </row>
    <row r="191" spans="1:15" ht="12.75">
      <c r="A191" s="124"/>
      <c r="B191" s="125"/>
      <c r="C191" s="126"/>
      <c r="D191" s="73" t="s">
        <v>35</v>
      </c>
      <c r="E191" s="60">
        <f>E160+E122+E145</f>
        <v>60928</v>
      </c>
      <c r="F191" s="60">
        <f>F160+F122+F145+F164+F169</f>
        <v>363620</v>
      </c>
      <c r="G191" s="60">
        <f>G160+G122+G145+G164+G169</f>
        <v>493091.52</v>
      </c>
      <c r="H191" s="60">
        <f>H160+H122+H145+H164+H169</f>
        <v>376670.19</v>
      </c>
      <c r="I191" s="60">
        <f>I160+I122+I145</f>
        <v>212.30626535524857</v>
      </c>
      <c r="J191" s="76">
        <f>(H191/E191)*100</f>
        <v>618.2218191964286</v>
      </c>
      <c r="K191" s="60">
        <f>K160+K122+K145</f>
        <v>0</v>
      </c>
      <c r="L191" s="60">
        <f>L160+L122+L145</f>
        <v>0</v>
      </c>
      <c r="M191" s="60">
        <f>M160+M122+M145</f>
        <v>0</v>
      </c>
      <c r="N191" s="60">
        <f>N160+N122+N145</f>
        <v>224949.79</v>
      </c>
      <c r="O191" s="89">
        <f>G191-H191-L191</f>
        <v>116421.33000000002</v>
      </c>
    </row>
    <row r="192" spans="1:15" ht="12.75">
      <c r="A192" s="124"/>
      <c r="B192" s="125"/>
      <c r="C192" s="126"/>
      <c r="D192" s="73" t="s">
        <v>61</v>
      </c>
      <c r="E192" s="60">
        <f>SUM(E190:E191)</f>
        <v>3830663.1900000004</v>
      </c>
      <c r="F192" s="60">
        <f>SUM(F190:F191)</f>
        <v>11727108.780000001</v>
      </c>
      <c r="G192" s="60">
        <f>SUM(G190:G191)</f>
        <v>3731489.39</v>
      </c>
      <c r="H192" s="60">
        <f>SUM(H190:H191)</f>
        <v>3080249.4400000004</v>
      </c>
      <c r="I192" s="76">
        <f>(H192/G192)*100</f>
        <v>82.54745272101658</v>
      </c>
      <c r="J192" s="76">
        <f>(H192/E192)*100</f>
        <v>80.41034377653024</v>
      </c>
      <c r="K192" s="72"/>
      <c r="L192" s="81">
        <f>SUM(L190:L191)</f>
        <v>68355.69</v>
      </c>
      <c r="M192" s="81">
        <f>SUM(M190:M191)</f>
        <v>1030800.1599999999</v>
      </c>
      <c r="N192" s="81">
        <f>SUM(N190:N191)</f>
        <v>2049449.2800000005</v>
      </c>
      <c r="O192" s="89">
        <f>G192-H192-L192</f>
        <v>582884.2599999998</v>
      </c>
    </row>
    <row r="193" spans="1:15" ht="12.75">
      <c r="A193" s="124"/>
      <c r="B193" s="125"/>
      <c r="C193" s="126"/>
      <c r="D193" s="71" t="s">
        <v>42</v>
      </c>
      <c r="E193" s="44">
        <v>24141370.96</v>
      </c>
      <c r="F193" s="43">
        <v>30615128.78</v>
      </c>
      <c r="G193" s="43">
        <v>24506272.56</v>
      </c>
      <c r="H193" s="43">
        <v>23447759.16</v>
      </c>
      <c r="I193" s="76">
        <f>(H193/G193)*100</f>
        <v>95.68064299697808</v>
      </c>
      <c r="J193" s="76">
        <f>(H193/E193)*100</f>
        <v>97.12687485251251</v>
      </c>
      <c r="K193" s="74"/>
      <c r="L193" s="38">
        <v>892078.17</v>
      </c>
      <c r="M193" s="39"/>
      <c r="N193" s="38"/>
      <c r="O193" s="89">
        <f>G193-H193-L193</f>
        <v>166435.22999999847</v>
      </c>
    </row>
    <row r="194" spans="1:15" ht="22.5">
      <c r="A194" s="127"/>
      <c r="B194" s="128"/>
      <c r="C194" s="129"/>
      <c r="D194" s="74" t="s">
        <v>43</v>
      </c>
      <c r="E194" s="120">
        <f>(E192/E193)*100</f>
        <v>15.867629043715256</v>
      </c>
      <c r="F194" s="120">
        <f>(F192/F193)*100</f>
        <v>38.30494676103074</v>
      </c>
      <c r="G194" s="120">
        <f>(G192/G193)*100</f>
        <v>15.22667056307318</v>
      </c>
      <c r="H194" s="120">
        <f>(H192/H193)*100</f>
        <v>13.13664738272585</v>
      </c>
      <c r="I194" s="120"/>
      <c r="J194" s="120"/>
      <c r="K194" s="120" t="e">
        <f>(K192/K193)*100</f>
        <v>#DIV/0!</v>
      </c>
      <c r="L194" s="120">
        <f>(L192/L193)*100</f>
        <v>7.6625224446418185</v>
      </c>
      <c r="M194" s="43"/>
      <c r="N194" s="43"/>
      <c r="O194" s="89">
        <f>O193/G193*100</f>
        <v>0.6791535905450587</v>
      </c>
    </row>
    <row r="195" ht="12.75">
      <c r="M195" s="82"/>
    </row>
  </sheetData>
  <sheetProtection/>
  <mergeCells count="78">
    <mergeCell ref="C68:C69"/>
    <mergeCell ref="C178:C182"/>
    <mergeCell ref="C86:C87"/>
    <mergeCell ref="C137:C140"/>
    <mergeCell ref="C98:C99"/>
    <mergeCell ref="C90:C93"/>
    <mergeCell ref="C76:C79"/>
    <mergeCell ref="C149:C150"/>
    <mergeCell ref="C151:C152"/>
    <mergeCell ref="C164:C167"/>
    <mergeCell ref="A171:A188"/>
    <mergeCell ref="B121:B143"/>
    <mergeCell ref="C186:C188"/>
    <mergeCell ref="C123:C133"/>
    <mergeCell ref="B146:B152"/>
    <mergeCell ref="C154:C155"/>
    <mergeCell ref="B157:B167"/>
    <mergeCell ref="A5:A24"/>
    <mergeCell ref="B20:B24"/>
    <mergeCell ref="C21:C22"/>
    <mergeCell ref="C23:C24"/>
    <mergeCell ref="B6:B19"/>
    <mergeCell ref="C15:C17"/>
    <mergeCell ref="C18:C19"/>
    <mergeCell ref="C7:C14"/>
    <mergeCell ref="C45:C47"/>
    <mergeCell ref="A120:A155"/>
    <mergeCell ref="B153:B155"/>
    <mergeCell ref="C70:C71"/>
    <mergeCell ref="C94:C96"/>
    <mergeCell ref="C80:C81"/>
    <mergeCell ref="C82:C83"/>
    <mergeCell ref="A116:A119"/>
    <mergeCell ref="B117:B119"/>
    <mergeCell ref="C134:C136"/>
    <mergeCell ref="B103:B105"/>
    <mergeCell ref="A88:A101"/>
    <mergeCell ref="B97:B101"/>
    <mergeCell ref="B109:B115"/>
    <mergeCell ref="A25:A52"/>
    <mergeCell ref="B30:B52"/>
    <mergeCell ref="C48:C50"/>
    <mergeCell ref="C55:C67"/>
    <mergeCell ref="B144:B145"/>
    <mergeCell ref="C110:C111"/>
    <mergeCell ref="C104:C105"/>
    <mergeCell ref="C107:C108"/>
    <mergeCell ref="C141:C143"/>
    <mergeCell ref="B106:B108"/>
    <mergeCell ref="C118:C119"/>
    <mergeCell ref="B89:B96"/>
    <mergeCell ref="B26:B29"/>
    <mergeCell ref="C43:C44"/>
    <mergeCell ref="C41:C42"/>
    <mergeCell ref="F1:K1"/>
    <mergeCell ref="G2:J2"/>
    <mergeCell ref="C27:C29"/>
    <mergeCell ref="C31:C40"/>
    <mergeCell ref="C72:C75"/>
    <mergeCell ref="C112:C113"/>
    <mergeCell ref="C114:C115"/>
    <mergeCell ref="C147:C148"/>
    <mergeCell ref="C100:C101"/>
    <mergeCell ref="A84:A87"/>
    <mergeCell ref="B85:B87"/>
    <mergeCell ref="A53:A83"/>
    <mergeCell ref="B54:B83"/>
    <mergeCell ref="A102:A115"/>
    <mergeCell ref="A189:C194"/>
    <mergeCell ref="A156:A170"/>
    <mergeCell ref="B168:B170"/>
    <mergeCell ref="C169:C170"/>
    <mergeCell ref="C184:C185"/>
    <mergeCell ref="B183:B188"/>
    <mergeCell ref="C158:C159"/>
    <mergeCell ref="B172:B182"/>
    <mergeCell ref="C160:C163"/>
    <mergeCell ref="C173:C177"/>
  </mergeCells>
  <printOptions/>
  <pageMargins left="0.4330708661417323" right="0.4724409448818898" top="0.6299212598425197" bottom="0.4724409448818898" header="0.1968503937007874" footer="0.5118110236220472"/>
  <pageSetup horizontalDpi="300" verticalDpi="300" orientation="landscape" paperSize="9" r:id="rId1"/>
  <headerFooter alignWithMargins="0">
    <oddHeader>&amp;CWYDATKI MAJATKOWE  Zał.Nr 2 do Sprawozdania opisowego z wykonania budżetu gminy Jeziorany za rok 2011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urzad</cp:lastModifiedBy>
  <cp:lastPrinted>2012-04-06T08:17:24Z</cp:lastPrinted>
  <dcterms:created xsi:type="dcterms:W3CDTF">2007-03-28T13:32:58Z</dcterms:created>
  <dcterms:modified xsi:type="dcterms:W3CDTF">2012-05-14T09:01:45Z</dcterms:modified>
  <cp:category/>
  <cp:version/>
  <cp:contentType/>
  <cp:contentStatus/>
</cp:coreProperties>
</file>